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表紙" sheetId="1" state="visible" r:id="rId3"/>
    <sheet name="①自院入力" sheetId="2" state="visible" r:id="rId4"/>
    <sheet name="②改善ケース比較" sheetId="3" state="visible" r:id="rId5"/>
    <sheet name="③ROIサマリー" sheetId="4" state="visible" r:id="rId6"/>
    <sheet name="④感度分析" sheetId="5" state="visible" r:id="rId7"/>
    <sheet name="⑤委員会資料用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<sst xmlns="http://schemas.openxmlformats.org/spreadsheetml/2006/main" count="177" uniqueCount="173">
  <si>
    <t xml:space="preserve">ドクターズプライムワーク</t>
  </si>
  <si>
    <t xml:space="preserve">救急体制強化</t>
  </si>
  <si>
    <r>
      <rPr>
        <b val="true"/>
        <sz val="28"/>
        <color rgb="FF1A2B5C"/>
        <rFont val="Yu Gothic"/>
        <family val="0"/>
        <charset val="1"/>
      </rPr>
      <t xml:space="preserve">ROI</t>
    </r>
    <r>
      <rPr>
        <b val="true"/>
        <sz val="28"/>
        <color rgb="FF1A2B5C"/>
        <rFont val="Noto Sans CJK SC"/>
        <family val="2"/>
        <charset val="1"/>
      </rPr>
      <t xml:space="preserve">試算シート</t>
    </r>
  </si>
  <si>
    <t xml:space="preserve">── 委員会・理事会提出フォーマット</t>
  </si>
  <si>
    <r>
      <rPr>
        <b val="true"/>
        <sz val="14"/>
        <color rgb="FF2E5BBA"/>
        <rFont val="Noto Sans CJK SC"/>
        <family val="2"/>
        <charset val="1"/>
      </rPr>
      <t xml:space="preserve">投資コスト・年間収益増・</t>
    </r>
    <r>
      <rPr>
        <b val="true"/>
        <sz val="14"/>
        <color rgb="FF2E5BBA"/>
        <rFont val="Yu Gothic"/>
        <family val="0"/>
        <charset val="1"/>
      </rPr>
      <t xml:space="preserve">ROI</t>
    </r>
    <r>
      <rPr>
        <b val="true"/>
        <sz val="14"/>
        <color rgb="FF2E5BBA"/>
        <rFont val="Noto Sans CJK SC"/>
        <family val="2"/>
        <charset val="1"/>
      </rPr>
      <t xml:space="preserve">比率・回収期間を一括算出する</t>
    </r>
  </si>
  <si>
    <t xml:space="preserve">本テンプレートの使い方</t>
  </si>
  <si>
    <t xml:space="preserve">STEP 1</t>
  </si>
  <si>
    <r>
      <rPr>
        <sz val="11"/>
        <color rgb="FF333333"/>
        <rFont val="Noto Sans CJK SC"/>
        <family val="2"/>
        <charset val="1"/>
      </rPr>
      <t xml:space="preserve">「①自院入力」シートに、自院の応需率・要請件数・入院率・</t>
    </r>
    <r>
      <rPr>
        <sz val="11"/>
        <color rgb="FF333333"/>
        <rFont val="Yu Gothic"/>
        <family val="0"/>
        <charset val="1"/>
      </rPr>
      <t xml:space="preserve">DPC</t>
    </r>
    <r>
      <rPr>
        <sz val="11"/>
        <color rgb="FF333333"/>
        <rFont val="Noto Sans CJK SC"/>
        <family val="2"/>
        <charset val="1"/>
      </rPr>
      <t xml:space="preserve">単価・投資コストを入力する</t>
    </r>
  </si>
  <si>
    <t xml:space="preserve">STEP 2</t>
  </si>
  <si>
    <r>
      <rPr>
        <sz val="11"/>
        <color rgb="FF333333"/>
        <rFont val="Noto Sans CJK SC"/>
        <family val="2"/>
        <charset val="1"/>
      </rPr>
      <t xml:space="preserve">「②改善ケース比較」シートで、現状／</t>
    </r>
    <r>
      <rPr>
        <sz val="11"/>
        <color rgb="FF333333"/>
        <rFont val="Yu Gothic"/>
        <family val="0"/>
        <charset val="1"/>
      </rPr>
      <t xml:space="preserve">10pt</t>
    </r>
    <r>
      <rPr>
        <sz val="11"/>
        <color rgb="FF333333"/>
        <rFont val="Noto Sans CJK SC"/>
        <family val="2"/>
        <charset val="1"/>
      </rPr>
      <t xml:space="preserve">改善／</t>
    </r>
    <r>
      <rPr>
        <sz val="11"/>
        <color rgb="FF333333"/>
        <rFont val="Yu Gothic"/>
        <family val="0"/>
        <charset val="1"/>
      </rPr>
      <t xml:space="preserve">20pt</t>
    </r>
    <r>
      <rPr>
        <sz val="11"/>
        <color rgb="FF333333"/>
        <rFont val="Noto Sans CJK SC"/>
        <family val="2"/>
        <charset val="1"/>
      </rPr>
      <t xml:space="preserve">改善の</t>
    </r>
    <r>
      <rPr>
        <sz val="11"/>
        <color rgb="FF333333"/>
        <rFont val="Yu Gothic"/>
        <family val="0"/>
        <charset val="1"/>
      </rPr>
      <t xml:space="preserve">3</t>
    </r>
    <r>
      <rPr>
        <sz val="11"/>
        <color rgb="FF333333"/>
        <rFont val="Noto Sans CJK SC"/>
        <family val="2"/>
        <charset val="1"/>
      </rPr>
      <t xml:space="preserve">シナリオの収益差を確認する</t>
    </r>
  </si>
  <si>
    <t xml:space="preserve">STEP 3</t>
  </si>
  <si>
    <r>
      <rPr>
        <sz val="11"/>
        <color rgb="FF333333"/>
        <rFont val="Noto Sans CJK SC"/>
        <family val="2"/>
        <charset val="1"/>
      </rPr>
      <t xml:space="preserve">「③</t>
    </r>
    <r>
      <rPr>
        <sz val="11"/>
        <color rgb="FF333333"/>
        <rFont val="Yu Gothic"/>
        <family val="0"/>
        <charset val="1"/>
      </rPr>
      <t xml:space="preserve">ROI</t>
    </r>
    <r>
      <rPr>
        <sz val="11"/>
        <color rgb="FF333333"/>
        <rFont val="Noto Sans CJK SC"/>
        <family val="2"/>
        <charset val="1"/>
      </rPr>
      <t xml:space="preserve">サマリー」シートで、</t>
    </r>
    <r>
      <rPr>
        <sz val="11"/>
        <color rgb="FF333333"/>
        <rFont val="Yu Gothic"/>
        <family val="0"/>
        <charset val="1"/>
      </rPr>
      <t xml:space="preserve">ROI</t>
    </r>
    <r>
      <rPr>
        <sz val="11"/>
        <color rgb="FF333333"/>
        <rFont val="Noto Sans CJK SC"/>
        <family val="2"/>
        <charset val="1"/>
      </rPr>
      <t xml:space="preserve">比率・投資回収期間・</t>
    </r>
    <r>
      <rPr>
        <sz val="11"/>
        <color rgb="FF333333"/>
        <rFont val="Yu Gothic"/>
        <family val="0"/>
        <charset val="1"/>
      </rPr>
      <t xml:space="preserve">24</t>
    </r>
    <r>
      <rPr>
        <sz val="11"/>
        <color rgb="FF333333"/>
        <rFont val="Noto Sans CJK SC"/>
        <family val="2"/>
        <charset val="1"/>
      </rPr>
      <t xml:space="preserve">ヶ月損益推移を確認する</t>
    </r>
  </si>
  <si>
    <t xml:space="preserve">STEP 4</t>
  </si>
  <si>
    <t xml:space="preserve">「④感度分析」シートで、応需率・入院率の上下振れ時の試算を確認する</t>
  </si>
  <si>
    <t xml:space="preserve">STEP 5</t>
  </si>
  <si>
    <t xml:space="preserve">「⑤委員会資料用」シートをそのまま委員会・理事会に提出する</t>
  </si>
  <si>
    <t xml:space="preserve">本テンプレートの試算前提</t>
  </si>
  <si>
    <r>
      <rPr>
        <sz val="10"/>
        <color rgb="FF555555"/>
        <rFont val="Noto Sans CJK SC"/>
        <family val="2"/>
        <charset val="1"/>
      </rPr>
      <t xml:space="preserve">・本試算は</t>
    </r>
    <r>
      <rPr>
        <sz val="10"/>
        <color rgb="FF555555"/>
        <rFont val="Yu Gothic"/>
        <family val="0"/>
        <charset val="1"/>
      </rPr>
      <t xml:space="preserve">2</t>
    </r>
    <r>
      <rPr>
        <sz val="10"/>
        <color rgb="FF555555"/>
        <rFont val="Noto Sans CJK SC"/>
        <family val="2"/>
        <charset val="1"/>
      </rPr>
      <t xml:space="preserve">次救急病院（</t>
    </r>
    <r>
      <rPr>
        <sz val="10"/>
        <color rgb="FF555555"/>
        <rFont val="Yu Gothic"/>
        <family val="0"/>
        <charset val="1"/>
      </rPr>
      <t xml:space="preserve">200</t>
    </r>
    <r>
      <rPr>
        <sz val="10"/>
        <color rgb="FF555555"/>
        <rFont val="Noto Sans CJK SC"/>
        <family val="2"/>
        <charset val="1"/>
      </rPr>
      <t xml:space="preserve">床帯）を標準前提とした概算モデルである</t>
    </r>
  </si>
  <si>
    <t xml:space="preserve">・救急医療管理加算・救急補正係数・口コミ効果による要請数増等は概算に含まれていない</t>
  </si>
  <si>
    <t xml:space="preserve">・実際の経営インパクトは、自院の病床規模・地域特性・医師体制により変動する</t>
  </si>
  <si>
    <t xml:space="preserve">・委員会・理事会提出時は、自院過去実績との差異・前提開示・下振れシナリオを必ず併記すること</t>
  </si>
  <si>
    <r>
      <rPr>
        <sz val="10"/>
        <color rgb="FF555555"/>
        <rFont val="Noto Sans CJK SC"/>
        <family val="2"/>
        <charset val="1"/>
      </rPr>
      <t xml:space="preserve">・関連記事『救急体制強化の</t>
    </r>
    <r>
      <rPr>
        <sz val="10"/>
        <color rgb="FF555555"/>
        <rFont val="Yu Gothic"/>
        <family val="0"/>
        <charset val="1"/>
      </rPr>
      <t xml:space="preserve">ROI</t>
    </r>
    <r>
      <rPr>
        <sz val="10"/>
        <color rgb="FF555555"/>
        <rFont val="Noto Sans CJK SC"/>
        <family val="2"/>
        <charset val="1"/>
      </rPr>
      <t xml:space="preserve">試算と委員会資料』『救急応需率の現在値別・収益改善余地マップ』も参照</t>
    </r>
  </si>
  <si>
    <t xml:space="preserve">発行：株式会社ドクターズプライム｜ドクターズプライムワーク</t>
  </si>
  <si>
    <t xml:space="preserve">https://drsprime.com/service/work/hospital</t>
  </si>
  <si>
    <t xml:space="preserve">①自院入力シート</t>
  </si>
  <si>
    <t xml:space="preserve">自院の現状値と投資コストを青色セルに入力してください</t>
  </si>
  <si>
    <r>
      <rPr>
        <b val="true"/>
        <sz val="13"/>
        <color rgb="FF2E5BBA"/>
        <rFont val="Yu Gothic"/>
        <family val="0"/>
        <charset val="1"/>
      </rPr>
      <t xml:space="preserve">1. </t>
    </r>
    <r>
      <rPr>
        <b val="true"/>
        <sz val="13"/>
        <color rgb="FF2E5BBA"/>
        <rFont val="Noto Sans CJK SC"/>
        <family val="2"/>
        <charset val="1"/>
      </rPr>
      <t xml:space="preserve">基本情報</t>
    </r>
  </si>
  <si>
    <t xml:space="preserve">病院名</t>
  </si>
  <si>
    <t xml:space="preserve">（任意）</t>
  </si>
  <si>
    <t xml:space="preserve">自由記入</t>
  </si>
  <si>
    <t xml:space="preserve">病床数</t>
  </si>
  <si>
    <r>
      <rPr>
        <i val="true"/>
        <sz val="9"/>
        <color rgb="FF666666"/>
        <rFont val="Noto Sans CJK SC"/>
        <family val="2"/>
        <charset val="1"/>
      </rPr>
      <t xml:space="preserve">急性期病床数（例：</t>
    </r>
    <r>
      <rPr>
        <i val="true"/>
        <sz val="9"/>
        <color rgb="FF666666"/>
        <rFont val="Yu Gothic"/>
        <family val="0"/>
        <charset val="1"/>
      </rPr>
      <t xml:space="preserve">200</t>
    </r>
    <r>
      <rPr>
        <i val="true"/>
        <sz val="9"/>
        <color rgb="FF666666"/>
        <rFont val="Noto Sans CJK SC"/>
        <family val="2"/>
        <charset val="1"/>
      </rPr>
      <t xml:space="preserve">）</t>
    </r>
  </si>
  <si>
    <t xml:space="preserve">救急機能区分</t>
  </si>
  <si>
    <r>
      <rPr>
        <b val="true"/>
        <sz val="12"/>
        <color rgb="FF0000FF"/>
        <rFont val="Yu Gothic"/>
        <family val="0"/>
        <charset val="1"/>
      </rPr>
      <t xml:space="preserve">2</t>
    </r>
    <r>
      <rPr>
        <b val="true"/>
        <sz val="12"/>
        <color rgb="FF0000FF"/>
        <rFont val="Noto Sans CJK SC"/>
        <family val="2"/>
        <charset val="1"/>
      </rPr>
      <t xml:space="preserve">次救急</t>
    </r>
  </si>
  <si>
    <r>
      <rPr>
        <i val="true"/>
        <sz val="9"/>
        <color rgb="FF666666"/>
        <rFont val="Yu Gothic"/>
        <family val="0"/>
        <charset val="1"/>
      </rPr>
      <t xml:space="preserve">2</t>
    </r>
    <r>
      <rPr>
        <i val="true"/>
        <sz val="9"/>
        <color rgb="FF666666"/>
        <rFont val="Noto Sans CJK SC"/>
        <family val="2"/>
        <charset val="1"/>
      </rPr>
      <t xml:space="preserve">次救急／</t>
    </r>
    <r>
      <rPr>
        <i val="true"/>
        <sz val="9"/>
        <color rgb="FF666666"/>
        <rFont val="Yu Gothic"/>
        <family val="0"/>
        <charset val="1"/>
      </rPr>
      <t xml:space="preserve">3</t>
    </r>
    <r>
      <rPr>
        <i val="true"/>
        <sz val="9"/>
        <color rgb="FF666666"/>
        <rFont val="Noto Sans CJK SC"/>
        <family val="2"/>
        <charset val="1"/>
      </rPr>
      <t xml:space="preserve">次救急／</t>
    </r>
    <r>
      <rPr>
        <i val="true"/>
        <sz val="9"/>
        <color rgb="FF666666"/>
        <rFont val="Yu Gothic"/>
        <family val="0"/>
        <charset val="1"/>
      </rPr>
      <t xml:space="preserve">2.5</t>
    </r>
    <r>
      <rPr>
        <i val="true"/>
        <sz val="9"/>
        <color rgb="FF666666"/>
        <rFont val="Noto Sans CJK SC"/>
        <family val="2"/>
        <charset val="1"/>
      </rPr>
      <t xml:space="preserve">次救急 など</t>
    </r>
  </si>
  <si>
    <r>
      <rPr>
        <b val="true"/>
        <sz val="13"/>
        <color rgb="FF2E5BBA"/>
        <rFont val="Yu Gothic"/>
        <family val="0"/>
        <charset val="1"/>
      </rPr>
      <t xml:space="preserve">2. </t>
    </r>
    <r>
      <rPr>
        <b val="true"/>
        <sz val="13"/>
        <color rgb="FF2E5BBA"/>
        <rFont val="Noto Sans CJK SC"/>
        <family val="2"/>
        <charset val="1"/>
      </rPr>
      <t xml:space="preserve">救急体制データ（過去</t>
    </r>
    <r>
      <rPr>
        <b val="true"/>
        <sz val="13"/>
        <color rgb="FF2E5BBA"/>
        <rFont val="Yu Gothic"/>
        <family val="0"/>
        <charset val="1"/>
      </rPr>
      <t xml:space="preserve">12</t>
    </r>
    <r>
      <rPr>
        <b val="true"/>
        <sz val="13"/>
        <color rgb="FF2E5BBA"/>
        <rFont val="Noto Sans CJK SC"/>
        <family val="2"/>
        <charset val="1"/>
      </rPr>
      <t xml:space="preserve">ヶ月の実績）</t>
    </r>
  </si>
  <si>
    <t xml:space="preserve">年間救急要請件数（台）</t>
  </si>
  <si>
    <t xml:space="preserve">消防本部からの救急車要請の年間総数</t>
  </si>
  <si>
    <t xml:space="preserve">総合応需率（現状）</t>
  </si>
  <si>
    <r>
      <rPr>
        <i val="true"/>
        <sz val="9"/>
        <color rgb="FF666666"/>
        <rFont val="Noto Sans CJK SC"/>
        <family val="2"/>
        <charset val="1"/>
      </rPr>
      <t xml:space="preserve">受入件数 </t>
    </r>
    <r>
      <rPr>
        <i val="true"/>
        <sz val="9"/>
        <color rgb="FF666666"/>
        <rFont val="Yu Gothic"/>
        <family val="0"/>
        <charset val="1"/>
      </rPr>
      <t xml:space="preserve">÷ </t>
    </r>
    <r>
      <rPr>
        <i val="true"/>
        <sz val="9"/>
        <color rgb="FF666666"/>
        <rFont val="Noto Sans CJK SC"/>
        <family val="2"/>
        <charset val="1"/>
      </rPr>
      <t xml:space="preserve">要請件数</t>
    </r>
  </si>
  <si>
    <t xml:space="preserve">救急搬送→入院率</t>
  </si>
  <si>
    <t xml:space="preserve">受入件数のうち入院に至った割合</t>
  </si>
  <si>
    <r>
      <rPr>
        <b val="true"/>
        <sz val="11"/>
        <color rgb="FF333333"/>
        <rFont val="Yu Gothic"/>
        <family val="0"/>
        <charset val="1"/>
      </rPr>
      <t xml:space="preserve">1</t>
    </r>
    <r>
      <rPr>
        <b val="true"/>
        <sz val="11"/>
        <color rgb="FF333333"/>
        <rFont val="Noto Sans CJK SC"/>
        <family val="2"/>
        <charset val="1"/>
      </rPr>
      <t xml:space="preserve">入院あたり</t>
    </r>
    <r>
      <rPr>
        <b val="true"/>
        <sz val="11"/>
        <color rgb="FF333333"/>
        <rFont val="Yu Gothic"/>
        <family val="0"/>
        <charset val="1"/>
      </rPr>
      <t xml:space="preserve">DPC</t>
    </r>
    <r>
      <rPr>
        <b val="true"/>
        <sz val="11"/>
        <color rgb="FF333333"/>
        <rFont val="Noto Sans CJK SC"/>
        <family val="2"/>
        <charset val="1"/>
      </rPr>
      <t xml:space="preserve">収益（円）</t>
    </r>
  </si>
  <si>
    <r>
      <rPr>
        <i val="true"/>
        <sz val="9"/>
        <color rgb="FF666666"/>
        <rFont val="Yu Gothic"/>
        <family val="0"/>
        <charset val="1"/>
      </rPr>
      <t xml:space="preserve">DPC</t>
    </r>
    <r>
      <rPr>
        <i val="true"/>
        <sz val="9"/>
        <color rgb="FF666666"/>
        <rFont val="Noto Sans CJK SC"/>
        <family val="2"/>
        <charset val="1"/>
      </rPr>
      <t xml:space="preserve">包括＋出来高の標準値（中小急性期：</t>
    </r>
    <r>
      <rPr>
        <i val="true"/>
        <sz val="9"/>
        <color rgb="FF666666"/>
        <rFont val="Yu Gothic"/>
        <family val="0"/>
        <charset val="1"/>
      </rPr>
      <t xml:space="preserve">50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80</t>
    </r>
    <r>
      <rPr>
        <i val="true"/>
        <sz val="9"/>
        <color rgb="FF666666"/>
        <rFont val="Noto Sans CJK SC"/>
        <family val="2"/>
        <charset val="1"/>
      </rPr>
      <t xml:space="preserve">万円）</t>
    </r>
  </si>
  <si>
    <r>
      <rPr>
        <b val="true"/>
        <sz val="13"/>
        <color rgb="FF2E5BBA"/>
        <rFont val="Yu Gothic"/>
        <family val="0"/>
        <charset val="1"/>
      </rPr>
      <t xml:space="preserve">3. </t>
    </r>
    <r>
      <rPr>
        <b val="true"/>
        <sz val="13"/>
        <color rgb="FF2E5BBA"/>
        <rFont val="Noto Sans CJK SC"/>
        <family val="2"/>
        <charset val="1"/>
      </rPr>
      <t xml:space="preserve">投資コスト</t>
    </r>
    <r>
      <rPr>
        <b val="true"/>
        <sz val="13"/>
        <color rgb="FF2E5BBA"/>
        <rFont val="Yu Gothic"/>
        <family val="0"/>
        <charset val="1"/>
      </rPr>
      <t xml:space="preserve">3</t>
    </r>
    <r>
      <rPr>
        <b val="true"/>
        <sz val="13"/>
        <color rgb="FF2E5BBA"/>
        <rFont val="Noto Sans CJK SC"/>
        <family val="2"/>
        <charset val="1"/>
      </rPr>
      <t xml:space="preserve">層分解（記事</t>
    </r>
    <r>
      <rPr>
        <b val="true"/>
        <sz val="13"/>
        <color rgb="FF2E5BBA"/>
        <rFont val="Yu Gothic"/>
        <family val="0"/>
        <charset val="1"/>
      </rPr>
      <t xml:space="preserve">1</t>
    </r>
    <r>
      <rPr>
        <b val="true"/>
        <sz val="13"/>
        <color rgb="FF2E5BBA"/>
        <rFont val="Noto Sans CJK SC"/>
        <family val="2"/>
        <charset val="1"/>
      </rPr>
      <t xml:space="preserve">のフレーム）</t>
    </r>
  </si>
  <si>
    <t xml:space="preserve">初期費用（円）</t>
  </si>
  <si>
    <r>
      <rPr>
        <i val="true"/>
        <sz val="9"/>
        <color rgb="FF666666"/>
        <rFont val="Noto Sans CJK SC"/>
        <family val="2"/>
        <charset val="1"/>
      </rPr>
      <t xml:space="preserve">契約時一括費用（ルール設計支援等）。</t>
    </r>
    <r>
      <rPr>
        <i val="true"/>
        <sz val="9"/>
        <color rgb="FF666666"/>
        <rFont val="Yu Gothic"/>
        <family val="0"/>
        <charset val="1"/>
      </rPr>
      <t xml:space="preserve">DP</t>
    </r>
    <r>
      <rPr>
        <i val="true"/>
        <sz val="9"/>
        <color rgb="FF666666"/>
        <rFont val="Noto Sans CJK SC"/>
        <family val="2"/>
        <charset val="1"/>
      </rPr>
      <t xml:space="preserve">標準：</t>
    </r>
    <r>
      <rPr>
        <i val="true"/>
        <sz val="9"/>
        <color rgb="FF666666"/>
        <rFont val="Yu Gothic"/>
        <family val="0"/>
        <charset val="1"/>
      </rPr>
      <t xml:space="preserve">50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60</t>
    </r>
    <r>
      <rPr>
        <i val="true"/>
        <sz val="9"/>
        <color rgb="FF666666"/>
        <rFont val="Noto Sans CJK SC"/>
        <family val="2"/>
        <charset val="1"/>
      </rPr>
      <t xml:space="preserve">万円</t>
    </r>
  </si>
  <si>
    <t xml:space="preserve">月額利用料（円）</t>
  </si>
  <si>
    <r>
      <rPr>
        <i val="true"/>
        <sz val="9"/>
        <color rgb="FF666666"/>
        <rFont val="Noto Sans CJK SC"/>
        <family val="2"/>
        <charset val="1"/>
      </rPr>
      <t xml:space="preserve">継続運用支援費（医師配置調整・データ分析）。</t>
    </r>
    <r>
      <rPr>
        <i val="true"/>
        <sz val="9"/>
        <color rgb="FF666666"/>
        <rFont val="Yu Gothic"/>
        <family val="0"/>
        <charset val="1"/>
      </rPr>
      <t xml:space="preserve">DP</t>
    </r>
    <r>
      <rPr>
        <i val="true"/>
        <sz val="9"/>
        <color rgb="FF666666"/>
        <rFont val="Noto Sans CJK SC"/>
        <family val="2"/>
        <charset val="1"/>
      </rPr>
      <t xml:space="preserve">標準：</t>
    </r>
    <r>
      <rPr>
        <i val="true"/>
        <sz val="9"/>
        <color rgb="FF666666"/>
        <rFont val="Yu Gothic"/>
        <family val="0"/>
        <charset val="1"/>
      </rPr>
      <t xml:space="preserve">35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40</t>
    </r>
    <r>
      <rPr>
        <i val="true"/>
        <sz val="9"/>
        <color rgb="FF666666"/>
        <rFont val="Noto Sans CJK SC"/>
        <family val="2"/>
        <charset val="1"/>
      </rPr>
      <t xml:space="preserve">万円</t>
    </r>
  </si>
  <si>
    <t xml:space="preserve">採用手数料（年間想定・円）</t>
  </si>
  <si>
    <t xml:space="preserve">成果連動費用。常勤化・定期勤務化に伴う</t>
  </si>
  <si>
    <t xml:space="preserve">医師勤務報酬（年間・円）</t>
  </si>
  <si>
    <r>
      <rPr>
        <i val="true"/>
        <sz val="9"/>
        <color rgb="FF666666"/>
        <rFont val="Noto Sans CJK SC"/>
        <family val="2"/>
        <charset val="1"/>
      </rPr>
      <t xml:space="preserve">外部医師への報酬（例：週</t>
    </r>
    <r>
      <rPr>
        <i val="true"/>
        <sz val="9"/>
        <color rgb="FF666666"/>
        <rFont val="Yu Gothic"/>
        <family val="0"/>
        <charset val="1"/>
      </rPr>
      <t xml:space="preserve">1</t>
    </r>
    <r>
      <rPr>
        <i val="true"/>
        <sz val="9"/>
        <color rgb="FF666666"/>
        <rFont val="Noto Sans CJK SC"/>
        <family val="2"/>
        <charset val="1"/>
      </rPr>
      <t xml:space="preserve">勤務</t>
    </r>
    <r>
      <rPr>
        <i val="true"/>
        <sz val="9"/>
        <color rgb="FF666666"/>
        <rFont val="Yu Gothic"/>
        <family val="0"/>
        <charset val="1"/>
      </rPr>
      <t xml:space="preserve">×</t>
    </r>
    <r>
      <rPr>
        <i val="true"/>
        <sz val="9"/>
        <color rgb="FF666666"/>
        <rFont val="Noto Sans CJK SC"/>
        <family val="2"/>
        <charset val="1"/>
      </rPr>
      <t xml:space="preserve">日額</t>
    </r>
    <r>
      <rPr>
        <i val="true"/>
        <sz val="9"/>
        <color rgb="FF666666"/>
        <rFont val="Yu Gothic"/>
        <family val="0"/>
        <charset val="1"/>
      </rPr>
      <t xml:space="preserve">11</t>
    </r>
    <r>
      <rPr>
        <i val="true"/>
        <sz val="9"/>
        <color rgb="FF666666"/>
        <rFont val="Noto Sans CJK SC"/>
        <family val="2"/>
        <charset val="1"/>
      </rPr>
      <t xml:space="preserve">万円</t>
    </r>
    <r>
      <rPr>
        <i val="true"/>
        <sz val="9"/>
        <color rgb="FF666666"/>
        <rFont val="Yu Gothic"/>
        <family val="0"/>
        <charset val="1"/>
      </rPr>
      <t xml:space="preserve">×52</t>
    </r>
    <r>
      <rPr>
        <i val="true"/>
        <sz val="9"/>
        <color rgb="FF666666"/>
        <rFont val="Noto Sans CJK SC"/>
        <family val="2"/>
        <charset val="1"/>
      </rPr>
      <t xml:space="preserve">週）</t>
    </r>
  </si>
  <si>
    <r>
      <rPr>
        <b val="true"/>
        <sz val="13"/>
        <color rgb="FF2E5BBA"/>
        <rFont val="Yu Gothic"/>
        <family val="0"/>
        <charset val="1"/>
      </rPr>
      <t xml:space="preserve">4. </t>
    </r>
    <r>
      <rPr>
        <b val="true"/>
        <sz val="13"/>
        <color rgb="FF2E5BBA"/>
        <rFont val="Noto Sans CJK SC"/>
        <family val="2"/>
        <charset val="1"/>
      </rPr>
      <t xml:space="preserve">改善目標値</t>
    </r>
  </si>
  <si>
    <t xml:space="preserve">目標応需率</t>
  </si>
  <si>
    <r>
      <rPr>
        <i val="true"/>
        <sz val="9"/>
        <color rgb="FF666666"/>
        <rFont val="Yu Gothic"/>
        <family val="0"/>
        <charset val="1"/>
      </rPr>
      <t xml:space="preserve">12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24</t>
    </r>
    <r>
      <rPr>
        <i val="true"/>
        <sz val="9"/>
        <color rgb="FF666666"/>
        <rFont val="Noto Sans CJK SC"/>
        <family val="2"/>
        <charset val="1"/>
      </rPr>
      <t xml:space="preserve">ヶ月後の到達目標</t>
    </r>
  </si>
  <si>
    <t xml:space="preserve">目標入院率</t>
  </si>
  <si>
    <r>
      <rPr>
        <i val="true"/>
        <sz val="9"/>
        <color rgb="FF666666"/>
        <rFont val="Noto Sans CJK SC"/>
        <family val="2"/>
        <charset val="1"/>
      </rPr>
      <t xml:space="preserve">応需率改善に伴い連動上昇させる場合は現状値</t>
    </r>
    <r>
      <rPr>
        <i val="true"/>
        <sz val="9"/>
        <color rgb="FF666666"/>
        <rFont val="Yu Gothic"/>
        <family val="0"/>
        <charset val="1"/>
      </rPr>
      <t xml:space="preserve">+3pt</t>
    </r>
    <r>
      <rPr>
        <i val="true"/>
        <sz val="9"/>
        <color rgb="FF666666"/>
        <rFont val="Noto Sans CJK SC"/>
        <family val="2"/>
        <charset val="1"/>
      </rPr>
      <t xml:space="preserve">程度</t>
    </r>
  </si>
  <si>
    <t xml:space="preserve">💡 入力のヒント</t>
  </si>
  <si>
    <r>
      <rPr>
        <sz val="10"/>
        <color rgb="FF666666"/>
        <rFont val="Noto Sans CJK SC"/>
        <family val="2"/>
        <charset val="1"/>
      </rPr>
      <t xml:space="preserve">・投資コスト</t>
    </r>
    <r>
      <rPr>
        <sz val="10"/>
        <color rgb="FF666666"/>
        <rFont val="Yu Gothic"/>
        <family val="0"/>
        <charset val="1"/>
      </rPr>
      <t xml:space="preserve">3</t>
    </r>
    <r>
      <rPr>
        <sz val="10"/>
        <color rgb="FF666666"/>
        <rFont val="Noto Sans CJK SC"/>
        <family val="2"/>
        <charset val="1"/>
      </rPr>
      <t xml:space="preserve">層は『初期費用＋月額</t>
    </r>
    <r>
      <rPr>
        <sz val="10"/>
        <color rgb="FF666666"/>
        <rFont val="Yu Gothic"/>
        <family val="0"/>
        <charset val="1"/>
      </rPr>
      <t xml:space="preserve">×</t>
    </r>
    <r>
      <rPr>
        <sz val="10"/>
        <color rgb="FF666666"/>
        <rFont val="Noto Sans CJK SC"/>
        <family val="2"/>
        <charset val="1"/>
      </rPr>
      <t xml:space="preserve">期間＋採用手数料』が委員会向け標準フレーム</t>
    </r>
  </si>
  <si>
    <r>
      <rPr>
        <sz val="10"/>
        <color rgb="FF666666"/>
        <rFont val="Noto Sans CJK SC"/>
        <family val="2"/>
        <charset val="1"/>
      </rPr>
      <t xml:space="preserve">・目標応需率は記事</t>
    </r>
    <r>
      <rPr>
        <sz val="10"/>
        <color rgb="FF666666"/>
        <rFont val="Yu Gothic"/>
        <family val="0"/>
        <charset val="1"/>
      </rPr>
      <t xml:space="preserve">3</t>
    </r>
    <r>
      <rPr>
        <sz val="10"/>
        <color rgb="FF666666"/>
        <rFont val="Noto Sans CJK SC"/>
        <family val="2"/>
        <charset val="1"/>
      </rPr>
      <t xml:space="preserve">「現在値別マップ」のゾーン別到達可能値を参照（</t>
    </r>
    <r>
      <rPr>
        <sz val="10"/>
        <color rgb="FF666666"/>
        <rFont val="Yu Gothic"/>
        <family val="0"/>
        <charset val="1"/>
      </rPr>
      <t xml:space="preserve">A:65-75%</t>
    </r>
    <r>
      <rPr>
        <sz val="10"/>
        <color rgb="FF666666"/>
        <rFont val="Noto Sans CJK SC"/>
        <family val="2"/>
        <charset val="1"/>
      </rPr>
      <t xml:space="preserve">／</t>
    </r>
    <r>
      <rPr>
        <sz val="10"/>
        <color rgb="FF666666"/>
        <rFont val="Yu Gothic"/>
        <family val="0"/>
        <charset val="1"/>
      </rPr>
      <t xml:space="preserve">B:85-90%</t>
    </r>
    <r>
      <rPr>
        <sz val="10"/>
        <color rgb="FF666666"/>
        <rFont val="Noto Sans CJK SC"/>
        <family val="2"/>
        <charset val="1"/>
      </rPr>
      <t xml:space="preserve">／</t>
    </r>
    <r>
      <rPr>
        <sz val="10"/>
        <color rgb="FF666666"/>
        <rFont val="Yu Gothic"/>
        <family val="0"/>
        <charset val="1"/>
      </rPr>
      <t xml:space="preserve">C:90-95%</t>
    </r>
    <r>
      <rPr>
        <sz val="10"/>
        <color rgb="FF666666"/>
        <rFont val="Noto Sans CJK SC"/>
        <family val="2"/>
        <charset val="1"/>
      </rPr>
      <t xml:space="preserve">）</t>
    </r>
  </si>
  <si>
    <t xml:space="preserve">・委員会提出時は、自院過去実績の年間推移グラフを別途添付すること</t>
  </si>
  <si>
    <t xml:space="preserve">②改善ケース比較シート</t>
  </si>
  <si>
    <r>
      <rPr>
        <sz val="11"/>
        <color rgb="FF666666"/>
        <rFont val="Noto Sans CJK SC"/>
        <family val="2"/>
        <charset val="1"/>
      </rPr>
      <t xml:space="preserve">現状／</t>
    </r>
    <r>
      <rPr>
        <sz val="11"/>
        <color rgb="FF666666"/>
        <rFont val="Yu Gothic"/>
        <family val="0"/>
        <charset val="1"/>
      </rPr>
      <t xml:space="preserve">10pt</t>
    </r>
    <r>
      <rPr>
        <sz val="11"/>
        <color rgb="FF666666"/>
        <rFont val="Noto Sans CJK SC"/>
        <family val="2"/>
        <charset val="1"/>
      </rPr>
      <t xml:space="preserve">改善／</t>
    </r>
    <r>
      <rPr>
        <sz val="11"/>
        <color rgb="FF666666"/>
        <rFont val="Yu Gothic"/>
        <family val="0"/>
        <charset val="1"/>
      </rPr>
      <t xml:space="preserve">20pt</t>
    </r>
    <r>
      <rPr>
        <sz val="11"/>
        <color rgb="FF666666"/>
        <rFont val="Noto Sans CJK SC"/>
        <family val="2"/>
        <charset val="1"/>
      </rPr>
      <t xml:space="preserve">改善／自院目標値の</t>
    </r>
    <r>
      <rPr>
        <sz val="11"/>
        <color rgb="FF666666"/>
        <rFont val="Yu Gothic"/>
        <family val="0"/>
        <charset val="1"/>
      </rPr>
      <t xml:space="preserve">4</t>
    </r>
    <r>
      <rPr>
        <sz val="11"/>
        <color rgb="FF666666"/>
        <rFont val="Noto Sans CJK SC"/>
        <family val="2"/>
        <charset val="1"/>
      </rPr>
      <t xml:space="preserve">シナリオで収益増を試算</t>
    </r>
  </si>
  <si>
    <t xml:space="preserve">項目</t>
  </si>
  <si>
    <t xml:space="preserve">現状</t>
  </si>
  <si>
    <r>
      <rPr>
        <b val="true"/>
        <sz val="12"/>
        <color rgb="FFFFFFFF"/>
        <rFont val="Yu Gothic"/>
        <family val="0"/>
        <charset val="1"/>
      </rPr>
      <t xml:space="preserve">10pt</t>
    </r>
    <r>
      <rPr>
        <b val="true"/>
        <sz val="12"/>
        <color rgb="FFFFFFFF"/>
        <rFont val="Noto Sans CJK SC"/>
        <family val="2"/>
        <charset val="1"/>
      </rPr>
      <t xml:space="preserve">改善</t>
    </r>
  </si>
  <si>
    <r>
      <rPr>
        <b val="true"/>
        <sz val="12"/>
        <color rgb="FFFFFFFF"/>
        <rFont val="Yu Gothic"/>
        <family val="0"/>
        <charset val="1"/>
      </rPr>
      <t xml:space="preserve">20pt</t>
    </r>
    <r>
      <rPr>
        <b val="true"/>
        <sz val="12"/>
        <color rgb="FFFFFFFF"/>
        <rFont val="Noto Sans CJK SC"/>
        <family val="2"/>
        <charset val="1"/>
      </rPr>
      <t xml:space="preserve">改善</t>
    </r>
  </si>
  <si>
    <t xml:space="preserve">自院目標値</t>
  </si>
  <si>
    <t xml:space="preserve">応需率</t>
  </si>
  <si>
    <t xml:space="preserve">入院率</t>
  </si>
  <si>
    <t xml:space="preserve">年間受入件数（台）</t>
  </si>
  <si>
    <t xml:space="preserve">年間入院数（救急経由）</t>
  </si>
  <si>
    <t xml:space="preserve">年間救急経由収益（円）</t>
  </si>
  <si>
    <t xml:space="preserve">現状からの年間増収（円）</t>
  </si>
  <si>
    <t xml:space="preserve">（億円換算）</t>
  </si>
  <si>
    <t xml:space="preserve">💡 ケース比較の見方</t>
  </si>
  <si>
    <r>
      <rPr>
        <sz val="10"/>
        <color rgb="FF666666"/>
        <rFont val="Noto Sans CJK SC"/>
        <family val="2"/>
        <charset val="1"/>
      </rPr>
      <t xml:space="preserve">・</t>
    </r>
    <r>
      <rPr>
        <sz val="10"/>
        <color rgb="FF666666"/>
        <rFont val="Yu Gothic"/>
        <family val="0"/>
        <charset val="1"/>
      </rPr>
      <t xml:space="preserve">10pt</t>
    </r>
    <r>
      <rPr>
        <sz val="10"/>
        <color rgb="FF666666"/>
        <rFont val="Noto Sans CJK SC"/>
        <family val="2"/>
        <charset val="1"/>
      </rPr>
      <t xml:space="preserve">改善は『最も達成しやすい</t>
    </r>
    <r>
      <rPr>
        <sz val="10"/>
        <color rgb="FF666666"/>
        <rFont val="Yu Gothic"/>
        <family val="0"/>
        <charset val="1"/>
      </rPr>
      <t xml:space="preserve">1</t>
    </r>
    <r>
      <rPr>
        <sz val="10"/>
        <color rgb="FF666666"/>
        <rFont val="Noto Sans CJK SC"/>
        <family val="2"/>
        <charset val="1"/>
      </rPr>
      <t xml:space="preserve">段階目』の目安。</t>
    </r>
    <r>
      <rPr>
        <sz val="10"/>
        <color rgb="FF666666"/>
        <rFont val="Yu Gothic"/>
        <family val="0"/>
        <charset val="1"/>
      </rPr>
      <t xml:space="preserve">20pt</t>
    </r>
    <r>
      <rPr>
        <sz val="10"/>
        <color rgb="FF666666"/>
        <rFont val="Noto Sans CJK SC"/>
        <family val="2"/>
        <charset val="1"/>
      </rPr>
      <t xml:space="preserve">改善は『</t>
    </r>
    <r>
      <rPr>
        <sz val="10"/>
        <color rgb="FF666666"/>
        <rFont val="Yu Gothic"/>
        <family val="0"/>
        <charset val="1"/>
      </rPr>
      <t xml:space="preserve">1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2</t>
    </r>
    <r>
      <rPr>
        <sz val="10"/>
        <color rgb="FF666666"/>
        <rFont val="Noto Sans CJK SC"/>
        <family val="2"/>
        <charset val="1"/>
      </rPr>
      <t xml:space="preserve">年での到達目標』の目安</t>
    </r>
  </si>
  <si>
    <r>
      <rPr>
        <sz val="10"/>
        <color rgb="FF666666"/>
        <rFont val="Noto Sans CJK SC"/>
        <family val="2"/>
        <charset val="1"/>
      </rPr>
      <t xml:space="preserve">・自院目標値が</t>
    </r>
    <r>
      <rPr>
        <sz val="10"/>
        <color rgb="FF666666"/>
        <rFont val="Yu Gothic"/>
        <family val="0"/>
        <charset val="1"/>
      </rPr>
      <t xml:space="preserve">10pt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20pt</t>
    </r>
    <r>
      <rPr>
        <sz val="10"/>
        <color rgb="FF666666"/>
        <rFont val="Noto Sans CJK SC"/>
        <family val="2"/>
        <charset val="1"/>
      </rPr>
      <t xml:space="preserve">の範囲外の場合、シナリオを再設計すること</t>
    </r>
  </si>
  <si>
    <t xml:space="preserve">・入院率は応需率と連動上昇する想定。応需が文化化すると重症例の要請が増える構造</t>
  </si>
  <si>
    <r>
      <rPr>
        <b val="true"/>
        <sz val="18"/>
        <color rgb="FF1A2B5C"/>
        <rFont val="Yu Gothic"/>
        <family val="0"/>
        <charset val="1"/>
      </rPr>
      <t xml:space="preserve">③ROI</t>
    </r>
    <r>
      <rPr>
        <b val="true"/>
        <sz val="18"/>
        <color rgb="FF1A2B5C"/>
        <rFont val="Noto Sans CJK SC"/>
        <family val="2"/>
        <charset val="1"/>
      </rPr>
      <t xml:space="preserve">サマリーシート</t>
    </r>
  </si>
  <si>
    <r>
      <rPr>
        <sz val="11"/>
        <color rgb="FF666666"/>
        <rFont val="Yu Gothic"/>
        <family val="0"/>
        <charset val="1"/>
      </rPr>
      <t xml:space="preserve">ROI</t>
    </r>
    <r>
      <rPr>
        <sz val="11"/>
        <color rgb="FF666666"/>
        <rFont val="Noto Sans CJK SC"/>
        <family val="2"/>
        <charset val="1"/>
      </rPr>
      <t xml:space="preserve">比率・投資回収期間（</t>
    </r>
    <r>
      <rPr>
        <sz val="11"/>
        <color rgb="FF666666"/>
        <rFont val="Yu Gothic"/>
        <family val="0"/>
        <charset val="1"/>
      </rPr>
      <t xml:space="preserve">payback period</t>
    </r>
    <r>
      <rPr>
        <sz val="11"/>
        <color rgb="FF666666"/>
        <rFont val="Noto Sans CJK SC"/>
        <family val="2"/>
        <charset val="1"/>
      </rPr>
      <t xml:space="preserve">）・</t>
    </r>
    <r>
      <rPr>
        <sz val="11"/>
        <color rgb="FF666666"/>
        <rFont val="Yu Gothic"/>
        <family val="0"/>
        <charset val="1"/>
      </rPr>
      <t xml:space="preserve">24</t>
    </r>
    <r>
      <rPr>
        <sz val="11"/>
        <color rgb="FF666666"/>
        <rFont val="Noto Sans CJK SC"/>
        <family val="2"/>
        <charset val="1"/>
      </rPr>
      <t xml:space="preserve">ヶ月損益推移</t>
    </r>
  </si>
  <si>
    <r>
      <rPr>
        <b val="true"/>
        <sz val="13"/>
        <color rgb="FF2E5BBA"/>
        <rFont val="Yu Gothic"/>
        <family val="0"/>
        <charset val="1"/>
      </rPr>
      <t xml:space="preserve">1. </t>
    </r>
    <r>
      <rPr>
        <b val="true"/>
        <sz val="13"/>
        <color rgb="FF2E5BBA"/>
        <rFont val="Noto Sans CJK SC"/>
        <family val="2"/>
        <charset val="1"/>
      </rPr>
      <t xml:space="preserve">年間総コスト計算</t>
    </r>
  </si>
  <si>
    <r>
      <rPr>
        <b val="true"/>
        <sz val="11"/>
        <color rgb="FF333333"/>
        <rFont val="Noto Sans CJK SC"/>
        <family val="2"/>
        <charset val="1"/>
      </rPr>
      <t xml:space="preserve">初期費用（年</t>
    </r>
    <r>
      <rPr>
        <b val="true"/>
        <sz val="11"/>
        <color rgb="FF333333"/>
        <rFont val="Yu Gothic"/>
        <family val="0"/>
        <charset val="1"/>
      </rPr>
      <t xml:space="preserve">1</t>
    </r>
    <r>
      <rPr>
        <b val="true"/>
        <sz val="11"/>
        <color rgb="FF333333"/>
        <rFont val="Noto Sans CJK SC"/>
        <family val="2"/>
        <charset val="1"/>
      </rPr>
      <t xml:space="preserve">度）</t>
    </r>
  </si>
  <si>
    <t xml:space="preserve">契約時一括費用</t>
  </si>
  <si>
    <r>
      <rPr>
        <b val="true"/>
        <sz val="11"/>
        <color rgb="FF333333"/>
        <rFont val="Noto Sans CJK SC"/>
        <family val="2"/>
        <charset val="1"/>
      </rPr>
      <t xml:space="preserve">月額利用料 </t>
    </r>
    <r>
      <rPr>
        <b val="true"/>
        <sz val="11"/>
        <color rgb="FF333333"/>
        <rFont val="Yu Gothic"/>
        <family val="0"/>
        <charset val="1"/>
      </rPr>
      <t xml:space="preserve">× 12</t>
    </r>
    <r>
      <rPr>
        <b val="true"/>
        <sz val="11"/>
        <color rgb="FF333333"/>
        <rFont val="Noto Sans CJK SC"/>
        <family val="2"/>
        <charset val="1"/>
      </rPr>
      <t xml:space="preserve">ヶ月</t>
    </r>
  </si>
  <si>
    <t xml:space="preserve">年間運用費</t>
  </si>
  <si>
    <t xml:space="preserve">採用手数料（年間想定）</t>
  </si>
  <si>
    <t xml:space="preserve">成果連動費用</t>
  </si>
  <si>
    <t xml:space="preserve">医師勤務報酬</t>
  </si>
  <si>
    <t xml:space="preserve">外部医師報酬</t>
  </si>
  <si>
    <t xml:space="preserve">▶ 初年度総コスト</t>
  </si>
  <si>
    <r>
      <rPr>
        <b val="true"/>
        <sz val="12"/>
        <color rgb="FFFFFFFF"/>
        <rFont val="Yu Gothic"/>
        <family val="0"/>
        <charset val="1"/>
      </rPr>
      <t xml:space="preserve">▶ 2</t>
    </r>
    <r>
      <rPr>
        <b val="true"/>
        <sz val="12"/>
        <color rgb="FFFFFFFF"/>
        <rFont val="Noto Sans CJK SC"/>
        <family val="2"/>
        <charset val="1"/>
      </rPr>
      <t xml:space="preserve">年目総コスト（初期費用なし）</t>
    </r>
  </si>
  <si>
    <r>
      <rPr>
        <b val="true"/>
        <sz val="12"/>
        <color rgb="FFFFFFFF"/>
        <rFont val="Yu Gothic"/>
        <family val="0"/>
        <charset val="1"/>
      </rPr>
      <t xml:space="preserve">▶ 24</t>
    </r>
    <r>
      <rPr>
        <b val="true"/>
        <sz val="12"/>
        <color rgb="FFFFFFFF"/>
        <rFont val="Noto Sans CJK SC"/>
        <family val="2"/>
        <charset val="1"/>
      </rPr>
      <t xml:space="preserve">ヶ月総コスト</t>
    </r>
  </si>
  <si>
    <r>
      <rPr>
        <b val="true"/>
        <sz val="13"/>
        <color rgb="FF2E5BBA"/>
        <rFont val="Yu Gothic"/>
        <family val="0"/>
        <charset val="1"/>
      </rPr>
      <t xml:space="preserve">2. </t>
    </r>
    <r>
      <rPr>
        <b val="true"/>
        <sz val="13"/>
        <color rgb="FF2E5BBA"/>
        <rFont val="Noto Sans CJK SC"/>
        <family val="2"/>
        <charset val="1"/>
      </rPr>
      <t xml:space="preserve">年間収益増（自院目標値達成時）</t>
    </r>
  </si>
  <si>
    <t xml:space="preserve">年間収益増（自院目標値）</t>
  </si>
  <si>
    <t xml:space="preserve">②シートから自動参照</t>
  </si>
  <si>
    <r>
      <rPr>
        <b val="true"/>
        <sz val="11"/>
        <color rgb="FF333333"/>
        <rFont val="Noto Sans CJK SC"/>
        <family val="2"/>
        <charset val="1"/>
      </rPr>
      <t xml:space="preserve">月次純増収益（年間収益増 </t>
    </r>
    <r>
      <rPr>
        <b val="true"/>
        <sz val="11"/>
        <color rgb="FF333333"/>
        <rFont val="Yu Gothic"/>
        <family val="0"/>
        <charset val="1"/>
      </rPr>
      <t xml:space="preserve">÷ 12</t>
    </r>
    <r>
      <rPr>
        <b val="true"/>
        <sz val="11"/>
        <color rgb="FF333333"/>
        <rFont val="Noto Sans CJK SC"/>
        <family val="2"/>
        <charset val="1"/>
      </rPr>
      <t xml:space="preserve">）</t>
    </r>
  </si>
  <si>
    <r>
      <rPr>
        <b val="true"/>
        <sz val="13"/>
        <color rgb="FF2E5BBA"/>
        <rFont val="Yu Gothic"/>
        <family val="0"/>
        <charset val="1"/>
      </rPr>
      <t xml:space="preserve">3. ROI</t>
    </r>
    <r>
      <rPr>
        <b val="true"/>
        <sz val="13"/>
        <color rgb="FF2E5BBA"/>
        <rFont val="Noto Sans CJK SC"/>
        <family val="2"/>
        <charset val="1"/>
      </rPr>
      <t xml:space="preserve">比率</t>
    </r>
  </si>
  <si>
    <r>
      <rPr>
        <b val="true"/>
        <sz val="11"/>
        <color rgb="FF333333"/>
        <rFont val="Noto Sans CJK SC"/>
        <family val="2"/>
        <charset val="1"/>
      </rPr>
      <t xml:space="preserve">簡易</t>
    </r>
    <r>
      <rPr>
        <b val="true"/>
        <sz val="11"/>
        <color rgb="FF333333"/>
        <rFont val="Yu Gothic"/>
        <family val="0"/>
        <charset val="1"/>
      </rPr>
      <t xml:space="preserve">ROI</t>
    </r>
    <r>
      <rPr>
        <b val="true"/>
        <sz val="11"/>
        <color rgb="FF333333"/>
        <rFont val="Noto Sans CJK SC"/>
        <family val="2"/>
        <charset val="1"/>
      </rPr>
      <t xml:space="preserve">（年間収益増 </t>
    </r>
    <r>
      <rPr>
        <b val="true"/>
        <sz val="11"/>
        <color rgb="FF333333"/>
        <rFont val="Yu Gothic"/>
        <family val="0"/>
        <charset val="1"/>
      </rPr>
      <t xml:space="preserve">÷ </t>
    </r>
    <r>
      <rPr>
        <b val="true"/>
        <sz val="11"/>
        <color rgb="FF333333"/>
        <rFont val="Noto Sans CJK SC"/>
        <family val="2"/>
        <charset val="1"/>
      </rPr>
      <t xml:space="preserve">初年度総コスト）</t>
    </r>
  </si>
  <si>
    <r>
      <rPr>
        <i val="true"/>
        <sz val="9"/>
        <color rgb="FF666666"/>
        <rFont val="Noto Sans CJK SC"/>
        <family val="2"/>
        <charset val="1"/>
      </rPr>
      <t xml:space="preserve">業界標準：</t>
    </r>
    <r>
      <rPr>
        <i val="true"/>
        <sz val="9"/>
        <color rgb="FF666666"/>
        <rFont val="Yu Gothic"/>
        <family val="0"/>
        <charset val="1"/>
      </rPr>
      <t xml:space="preserve">3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15</t>
    </r>
    <r>
      <rPr>
        <i val="true"/>
        <sz val="9"/>
        <color rgb="FF666666"/>
        <rFont val="Noto Sans CJK SC"/>
        <family val="2"/>
        <charset val="1"/>
      </rPr>
      <t xml:space="preserve">倍</t>
    </r>
  </si>
  <si>
    <r>
      <rPr>
        <b val="true"/>
        <sz val="11"/>
        <color rgb="FF333333"/>
        <rFont val="Noto Sans CJK SC"/>
        <family val="2"/>
        <charset val="1"/>
      </rPr>
      <t xml:space="preserve">標準</t>
    </r>
    <r>
      <rPr>
        <b val="true"/>
        <sz val="11"/>
        <color rgb="FF333333"/>
        <rFont val="Yu Gothic"/>
        <family val="0"/>
        <charset val="1"/>
      </rPr>
      <t xml:space="preserve">ROI</t>
    </r>
    <r>
      <rPr>
        <b val="true"/>
        <sz val="11"/>
        <color rgb="FF333333"/>
        <rFont val="Noto Sans CJK SC"/>
        <family val="2"/>
        <charset val="1"/>
      </rPr>
      <t xml:space="preserve">比率</t>
    </r>
  </si>
  <si>
    <r>
      <rPr>
        <i val="true"/>
        <sz val="9"/>
        <color rgb="FF666666"/>
        <rFont val="Noto Sans CJK SC"/>
        <family val="2"/>
        <charset val="1"/>
      </rPr>
      <t xml:space="preserve">業界標準：</t>
    </r>
    <r>
      <rPr>
        <i val="true"/>
        <sz val="9"/>
        <color rgb="FF666666"/>
        <rFont val="Yu Gothic"/>
        <family val="0"/>
        <charset val="1"/>
      </rPr>
      <t xml:space="preserve">300</t>
    </r>
    <r>
      <rPr>
        <i val="true"/>
        <sz val="9"/>
        <color rgb="FF666666"/>
        <rFont val="Noto Sans CJK SC"/>
        <family val="2"/>
        <charset val="1"/>
      </rPr>
      <t xml:space="preserve">〜</t>
    </r>
    <r>
      <rPr>
        <i val="true"/>
        <sz val="9"/>
        <color rgb="FF666666"/>
        <rFont val="Yu Gothic"/>
        <family val="0"/>
        <charset val="1"/>
      </rPr>
      <t xml:space="preserve">800%</t>
    </r>
  </si>
  <si>
    <r>
      <rPr>
        <b val="true"/>
        <sz val="13"/>
        <color rgb="FF2E5BBA"/>
        <rFont val="Yu Gothic"/>
        <family val="0"/>
        <charset val="1"/>
      </rPr>
      <t xml:space="preserve">4. </t>
    </r>
    <r>
      <rPr>
        <b val="true"/>
        <sz val="13"/>
        <color rgb="FF2E5BBA"/>
        <rFont val="Noto Sans CJK SC"/>
        <family val="2"/>
        <charset val="1"/>
      </rPr>
      <t xml:space="preserve">投資回収期間（</t>
    </r>
    <r>
      <rPr>
        <b val="true"/>
        <sz val="13"/>
        <color rgb="FF2E5BBA"/>
        <rFont val="Yu Gothic"/>
        <family val="0"/>
        <charset val="1"/>
      </rPr>
      <t xml:space="preserve">payback period</t>
    </r>
    <r>
      <rPr>
        <b val="true"/>
        <sz val="13"/>
        <color rgb="FF2E5BBA"/>
        <rFont val="Noto Sans CJK SC"/>
        <family val="2"/>
        <charset val="1"/>
      </rPr>
      <t xml:space="preserve">）</t>
    </r>
  </si>
  <si>
    <t xml:space="preserve">▶ 投資回収期間（月）</t>
  </si>
  <si>
    <r>
      <rPr>
        <i val="true"/>
        <sz val="9"/>
        <color rgb="FF666666"/>
        <rFont val="Noto Sans CJK SC"/>
        <family val="2"/>
        <charset val="1"/>
      </rPr>
      <t xml:space="preserve">初年度総コスト </t>
    </r>
    <r>
      <rPr>
        <i val="true"/>
        <sz val="9"/>
        <color rgb="FF666666"/>
        <rFont val="Yu Gothic"/>
        <family val="0"/>
        <charset val="1"/>
      </rPr>
      <t xml:space="preserve">÷ </t>
    </r>
    <r>
      <rPr>
        <i val="true"/>
        <sz val="9"/>
        <color rgb="FF666666"/>
        <rFont val="Noto Sans CJK SC"/>
        <family val="2"/>
        <charset val="1"/>
      </rPr>
      <t xml:space="preserve">月次収益増</t>
    </r>
  </si>
  <si>
    <t xml:space="preserve">回収期間の評価</t>
  </si>
  <si>
    <r>
      <rPr>
        <i val="true"/>
        <sz val="9"/>
        <color rgb="FF666666"/>
        <rFont val="Noto Sans CJK SC"/>
        <family val="2"/>
        <charset val="1"/>
      </rPr>
      <t xml:space="preserve">委員会通過の目安：</t>
    </r>
    <r>
      <rPr>
        <i val="true"/>
        <sz val="9"/>
        <color rgb="FF666666"/>
        <rFont val="Yu Gothic"/>
        <family val="0"/>
        <charset val="1"/>
      </rPr>
      <t xml:space="preserve">1</t>
    </r>
    <r>
      <rPr>
        <i val="true"/>
        <sz val="9"/>
        <color rgb="FF666666"/>
        <rFont val="Noto Sans CJK SC"/>
        <family val="2"/>
        <charset val="1"/>
      </rPr>
      <t xml:space="preserve">年以内</t>
    </r>
  </si>
  <si>
    <r>
      <rPr>
        <b val="true"/>
        <sz val="13"/>
        <color rgb="FF2E5BBA"/>
        <rFont val="Yu Gothic"/>
        <family val="0"/>
        <charset val="1"/>
      </rPr>
      <t xml:space="preserve">5. 24</t>
    </r>
    <r>
      <rPr>
        <b val="true"/>
        <sz val="13"/>
        <color rgb="FF2E5BBA"/>
        <rFont val="Noto Sans CJK SC"/>
        <family val="2"/>
        <charset val="1"/>
      </rPr>
      <t xml:space="preserve">ヶ月損益推移サマリー</t>
    </r>
  </si>
  <si>
    <t xml:space="preserve">初年度純益（収益増 − 初年度総コスト）</t>
  </si>
  <si>
    <r>
      <rPr>
        <b val="true"/>
        <sz val="11"/>
        <color rgb="FF333333"/>
        <rFont val="Yu Gothic"/>
        <family val="0"/>
        <charset val="1"/>
      </rPr>
      <t xml:space="preserve">2</t>
    </r>
    <r>
      <rPr>
        <b val="true"/>
        <sz val="11"/>
        <color rgb="FF333333"/>
        <rFont val="Noto Sans CJK SC"/>
        <family val="2"/>
        <charset val="1"/>
      </rPr>
      <t xml:space="preserve">年目純益（収益増 − </t>
    </r>
    <r>
      <rPr>
        <b val="true"/>
        <sz val="11"/>
        <color rgb="FF333333"/>
        <rFont val="Yu Gothic"/>
        <family val="0"/>
        <charset val="1"/>
      </rPr>
      <t xml:space="preserve">2</t>
    </r>
    <r>
      <rPr>
        <b val="true"/>
        <sz val="11"/>
        <color rgb="FF333333"/>
        <rFont val="Noto Sans CJK SC"/>
        <family val="2"/>
        <charset val="1"/>
      </rPr>
      <t xml:space="preserve">年目総コスト）</t>
    </r>
  </si>
  <si>
    <r>
      <rPr>
        <b val="true"/>
        <sz val="12"/>
        <color rgb="FFFFFFFF"/>
        <rFont val="Yu Gothic"/>
        <family val="0"/>
        <charset val="1"/>
      </rPr>
      <t xml:space="preserve">▶ 24</t>
    </r>
    <r>
      <rPr>
        <b val="true"/>
        <sz val="12"/>
        <color rgb="FFFFFFFF"/>
        <rFont val="Noto Sans CJK SC"/>
        <family val="2"/>
        <charset val="1"/>
      </rPr>
      <t xml:space="preserve">ヶ月純益合計</t>
    </r>
  </si>
  <si>
    <t xml:space="preserve">④感度分析シート</t>
  </si>
  <si>
    <t xml:space="preserve">応需率改善幅と入院率の上下振れに対する収益感度</t>
  </si>
  <si>
    <r>
      <rPr>
        <b val="true"/>
        <sz val="13"/>
        <color rgb="FF2E5BBA"/>
        <rFont val="Noto Sans CJK SC"/>
        <family val="2"/>
        <charset val="1"/>
      </rPr>
      <t xml:space="preserve">応需率改善幅</t>
    </r>
    <r>
      <rPr>
        <b val="true"/>
        <sz val="13"/>
        <color rgb="FF2E5BBA"/>
        <rFont val="Yu Gothic"/>
        <family val="0"/>
        <charset val="1"/>
      </rPr>
      <t xml:space="preserve">×</t>
    </r>
    <r>
      <rPr>
        <b val="true"/>
        <sz val="13"/>
        <color rgb="FF2E5BBA"/>
        <rFont val="Noto Sans CJK SC"/>
        <family val="2"/>
        <charset val="1"/>
      </rPr>
      <t xml:space="preserve">入院率の感度マトリクス（年間収益増・円）</t>
    </r>
  </si>
  <si>
    <r>
      <rPr>
        <b val="true"/>
        <sz val="12"/>
        <color rgb="FFFFFFFF"/>
        <rFont val="Noto Sans CJK SC"/>
        <family val="2"/>
        <charset val="1"/>
      </rPr>
      <t xml:space="preserve">入院率 −</t>
    </r>
    <r>
      <rPr>
        <b val="true"/>
        <sz val="12"/>
        <color rgb="FFFFFFFF"/>
        <rFont val="Yu Gothic"/>
        <family val="0"/>
        <charset val="1"/>
      </rPr>
      <t xml:space="preserve">5pt</t>
    </r>
  </si>
  <si>
    <r>
      <rPr>
        <b val="true"/>
        <sz val="12"/>
        <color rgb="FFFFFFFF"/>
        <rFont val="Noto Sans CJK SC"/>
        <family val="2"/>
        <charset val="1"/>
      </rPr>
      <t xml:space="preserve">入院率 −</t>
    </r>
    <r>
      <rPr>
        <b val="true"/>
        <sz val="12"/>
        <color rgb="FFFFFFFF"/>
        <rFont val="Yu Gothic"/>
        <family val="0"/>
        <charset val="1"/>
      </rPr>
      <t xml:space="preserve">2pt</t>
    </r>
  </si>
  <si>
    <t xml:space="preserve">入院率 現状</t>
  </si>
  <si>
    <r>
      <rPr>
        <b val="true"/>
        <sz val="12"/>
        <color rgb="FFFFFFFF"/>
        <rFont val="Noto Sans CJK SC"/>
        <family val="2"/>
        <charset val="1"/>
      </rPr>
      <t xml:space="preserve">入院率 </t>
    </r>
    <r>
      <rPr>
        <b val="true"/>
        <sz val="12"/>
        <color rgb="FFFFFFFF"/>
        <rFont val="Yu Gothic"/>
        <family val="0"/>
        <charset val="1"/>
      </rPr>
      <t xml:space="preserve">+2pt</t>
    </r>
  </si>
  <si>
    <r>
      <rPr>
        <b val="true"/>
        <sz val="12"/>
        <color rgb="FFFFFFFF"/>
        <rFont val="Noto Sans CJK SC"/>
        <family val="2"/>
        <charset val="1"/>
      </rPr>
      <t xml:space="preserve">入院率 </t>
    </r>
    <r>
      <rPr>
        <b val="true"/>
        <sz val="12"/>
        <color rgb="FFFFFFFF"/>
        <rFont val="Yu Gothic"/>
        <family val="0"/>
        <charset val="1"/>
      </rPr>
      <t xml:space="preserve">+5pt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</si>
  <si>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+5pt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</si>
  <si>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+10pt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</si>
  <si>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+15pt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</si>
  <si>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+20pt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</si>
  <si>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+25pt</t>
    </r>
  </si>
  <si>
    <r>
      <rPr>
        <b val="true"/>
        <sz val="11"/>
        <color rgb="FF333333"/>
        <rFont val="Noto Sans CJK SC"/>
        <family val="2"/>
        <charset val="1"/>
      </rPr>
      <t xml:space="preserve">応需率 </t>
    </r>
    <r>
      <rPr>
        <b val="true"/>
        <sz val="11"/>
        <color rgb="FF333333"/>
        <rFont val="Yu Gothic"/>
        <family val="0"/>
        <charset val="1"/>
      </rPr>
      <t xml:space="preserve">+30pt</t>
    </r>
  </si>
  <si>
    <t xml:space="preserve">💡 感度分析の使い方</t>
  </si>
  <si>
    <t xml:space="preserve">・委員会・理事会では『楽観試算』と見なされないため、下振れシナリオを必ず併記する</t>
  </si>
  <si>
    <r>
      <rPr>
        <sz val="10"/>
        <color rgb="FF666666"/>
        <rFont val="Noto Sans CJK SC"/>
        <family val="2"/>
        <charset val="1"/>
      </rPr>
      <t xml:space="preserve">・基本提案：応需率</t>
    </r>
    <r>
      <rPr>
        <sz val="10"/>
        <color rgb="FF666666"/>
        <rFont val="Yu Gothic"/>
        <family val="0"/>
        <charset val="1"/>
      </rPr>
      <t xml:space="preserve">+15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20pt</t>
    </r>
    <r>
      <rPr>
        <sz val="10"/>
        <color rgb="FF666666"/>
        <rFont val="Noto Sans CJK SC"/>
        <family val="2"/>
        <charset val="1"/>
      </rPr>
      <t xml:space="preserve">、入院率</t>
    </r>
    <r>
      <rPr>
        <sz val="10"/>
        <color rgb="FF666666"/>
        <rFont val="Yu Gothic"/>
        <family val="0"/>
        <charset val="1"/>
      </rPr>
      <t xml:space="preserve">+0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2pt</t>
    </r>
    <r>
      <rPr>
        <sz val="10"/>
        <color rgb="FF666666"/>
        <rFont val="Noto Sans CJK SC"/>
        <family val="2"/>
        <charset val="1"/>
      </rPr>
      <t xml:space="preserve">（中央付近のセル）</t>
    </r>
  </si>
  <si>
    <r>
      <rPr>
        <sz val="10"/>
        <color rgb="FF666666"/>
        <rFont val="Noto Sans CJK SC"/>
        <family val="2"/>
        <charset val="1"/>
      </rPr>
      <t xml:space="preserve">・下振れシナリオ：応需率</t>
    </r>
    <r>
      <rPr>
        <sz val="10"/>
        <color rgb="FF666666"/>
        <rFont val="Yu Gothic"/>
        <family val="0"/>
        <charset val="1"/>
      </rPr>
      <t xml:space="preserve">+5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10pt</t>
    </r>
    <r>
      <rPr>
        <sz val="10"/>
        <color rgb="FF666666"/>
        <rFont val="Noto Sans CJK SC"/>
        <family val="2"/>
        <charset val="1"/>
      </rPr>
      <t xml:space="preserve">、入院率現状維持（左上のセル）</t>
    </r>
  </si>
  <si>
    <r>
      <rPr>
        <sz val="10"/>
        <color rgb="FF666666"/>
        <rFont val="Noto Sans CJK SC"/>
        <family val="2"/>
        <charset val="1"/>
      </rPr>
      <t xml:space="preserve">・上振れシナリオ：応需率</t>
    </r>
    <r>
      <rPr>
        <sz val="10"/>
        <color rgb="FF666666"/>
        <rFont val="Yu Gothic"/>
        <family val="0"/>
        <charset val="1"/>
      </rPr>
      <t xml:space="preserve">+25</t>
    </r>
    <r>
      <rPr>
        <sz val="10"/>
        <color rgb="FF666666"/>
        <rFont val="Noto Sans CJK SC"/>
        <family val="2"/>
        <charset val="1"/>
      </rPr>
      <t xml:space="preserve">〜</t>
    </r>
    <r>
      <rPr>
        <sz val="10"/>
        <color rgb="FF666666"/>
        <rFont val="Yu Gothic"/>
        <family val="0"/>
        <charset val="1"/>
      </rPr>
      <t xml:space="preserve">30pt</t>
    </r>
    <r>
      <rPr>
        <sz val="10"/>
        <color rgb="FF666666"/>
        <rFont val="Noto Sans CJK SC"/>
        <family val="2"/>
        <charset val="1"/>
      </rPr>
      <t xml:space="preserve">、入院率</t>
    </r>
    <r>
      <rPr>
        <sz val="10"/>
        <color rgb="FF666666"/>
        <rFont val="Yu Gothic"/>
        <family val="0"/>
        <charset val="1"/>
      </rPr>
      <t xml:space="preserve">+5pt</t>
    </r>
    <r>
      <rPr>
        <sz val="10"/>
        <color rgb="FF666666"/>
        <rFont val="Noto Sans CJK SC"/>
        <family val="2"/>
        <charset val="1"/>
      </rPr>
      <t xml:space="preserve">（右下のセル）</t>
    </r>
  </si>
  <si>
    <r>
      <rPr>
        <sz val="10"/>
        <color rgb="FF666666"/>
        <rFont val="Noto Sans CJK SC"/>
        <family val="2"/>
        <charset val="1"/>
      </rPr>
      <t xml:space="preserve">・これら</t>
    </r>
    <r>
      <rPr>
        <sz val="10"/>
        <color rgb="FF666666"/>
        <rFont val="Yu Gothic"/>
        <family val="0"/>
        <charset val="1"/>
      </rPr>
      <t xml:space="preserve">3</t>
    </r>
    <r>
      <rPr>
        <sz val="10"/>
        <color rgb="FF666666"/>
        <rFont val="Noto Sans CJK SC"/>
        <family val="2"/>
        <charset val="1"/>
      </rPr>
      <t xml:space="preserve">シナリオを委員会資料の『リスクと前提』セクションに転記する</t>
    </r>
  </si>
  <si>
    <t xml:space="preserve">⑤委員会資料用サマリー</t>
  </si>
  <si>
    <t xml:space="preserve">このシートはそのまま委員会・理事会への提出資料として使えます</t>
  </si>
  <si>
    <t xml:space="preserve">救急体制強化投資</t>
  </si>
  <si>
    <t xml:space="preserve">投資対効果シミュレーション</t>
  </si>
  <si>
    <t xml:space="preserve">病床数／救急機能区分</t>
  </si>
  <si>
    <r>
      <rPr>
        <b val="true"/>
        <sz val="13"/>
        <color rgb="FF2E5BBA"/>
        <rFont val="Noto Sans CJK SC"/>
        <family val="2"/>
        <charset val="1"/>
      </rPr>
      <t xml:space="preserve">投資対効果資料・</t>
    </r>
    <r>
      <rPr>
        <b val="true"/>
        <sz val="13"/>
        <color rgb="FF2E5BBA"/>
        <rFont val="Yu Gothic"/>
        <family val="0"/>
        <charset val="1"/>
      </rPr>
      <t xml:space="preserve">8</t>
    </r>
    <r>
      <rPr>
        <b val="true"/>
        <sz val="13"/>
        <color rgb="FF2E5BBA"/>
        <rFont val="Noto Sans CJK SC"/>
        <family val="2"/>
        <charset val="1"/>
      </rPr>
      <t xml:space="preserve">セクション構造（記事</t>
    </r>
    <r>
      <rPr>
        <b val="true"/>
        <sz val="13"/>
        <color rgb="FF2E5BBA"/>
        <rFont val="Yu Gothic"/>
        <family val="0"/>
        <charset val="1"/>
      </rPr>
      <t xml:space="preserve">1</t>
    </r>
    <r>
      <rPr>
        <b val="true"/>
        <sz val="13"/>
        <color rgb="FF2E5BBA"/>
        <rFont val="Noto Sans CJK SC"/>
        <family val="2"/>
        <charset val="1"/>
      </rPr>
      <t xml:space="preserve">フレーム）</t>
    </r>
  </si>
  <si>
    <t xml:space="preserve">①現状認識</t>
  </si>
  <si>
    <t xml:space="preserve">現応需率</t>
  </si>
  <si>
    <t xml:space="preserve">年間要請件数</t>
  </si>
  <si>
    <t xml:space="preserve">現状の入院率</t>
  </si>
  <si>
    <t xml:space="preserve">現状の救急経由収益</t>
  </si>
  <si>
    <t xml:space="preserve">②投資対象</t>
  </si>
  <si>
    <t xml:space="preserve">投資対象</t>
  </si>
  <si>
    <t xml:space="preserve">外部医師費・ルール設計支援・データ分析</t>
  </si>
  <si>
    <r>
      <rPr>
        <b val="true"/>
        <sz val="12"/>
        <color rgb="FFFFFFFF"/>
        <rFont val="Noto Sans CJK SC"/>
        <family val="2"/>
        <charset val="1"/>
      </rPr>
      <t xml:space="preserve">③コスト構造（</t>
    </r>
    <r>
      <rPr>
        <b val="true"/>
        <sz val="12"/>
        <color rgb="FFFFFFFF"/>
        <rFont val="Yu Gothic"/>
        <family val="0"/>
        <charset val="1"/>
      </rPr>
      <t xml:space="preserve">3</t>
    </r>
    <r>
      <rPr>
        <b val="true"/>
        <sz val="12"/>
        <color rgb="FFFFFFFF"/>
        <rFont val="Noto Sans CJK SC"/>
        <family val="2"/>
        <charset val="1"/>
      </rPr>
      <t xml:space="preserve">層分解）</t>
    </r>
  </si>
  <si>
    <t xml:space="preserve">初期費用</t>
  </si>
  <si>
    <t xml:space="preserve">月額利用料</t>
  </si>
  <si>
    <t xml:space="preserve">採用手数料（年間）</t>
  </si>
  <si>
    <t xml:space="preserve">医師勤務報酬（年間）</t>
  </si>
  <si>
    <r>
      <rPr>
        <b val="true"/>
        <sz val="11"/>
        <color rgb="FFFFFFFF"/>
        <rFont val="Yu Gothic"/>
        <family val="0"/>
        <charset val="1"/>
      </rPr>
      <t xml:space="preserve">▶ 24</t>
    </r>
    <r>
      <rPr>
        <b val="true"/>
        <sz val="11"/>
        <color rgb="FFFFFFFF"/>
        <rFont val="Noto Sans CJK SC"/>
        <family val="2"/>
        <charset val="1"/>
      </rPr>
      <t xml:space="preserve">ヶ月総コスト</t>
    </r>
  </si>
  <si>
    <t xml:space="preserve">④収益増試算（自院目標値達成時）</t>
  </si>
  <si>
    <t xml:space="preserve">▶ 年間収益増</t>
  </si>
  <si>
    <r>
      <rPr>
        <b val="true"/>
        <sz val="12"/>
        <color rgb="FFFFFFFF"/>
        <rFont val="Yu Gothic"/>
        <family val="0"/>
        <charset val="1"/>
      </rPr>
      <t xml:space="preserve">⑤ROI</t>
    </r>
    <r>
      <rPr>
        <b val="true"/>
        <sz val="12"/>
        <color rgb="FFFFFFFF"/>
        <rFont val="Noto Sans CJK SC"/>
        <family val="2"/>
        <charset val="1"/>
      </rPr>
      <t xml:space="preserve">比率／⑥投資回収期間</t>
    </r>
  </si>
  <si>
    <r>
      <rPr>
        <b val="true"/>
        <sz val="11"/>
        <color rgb="FF333333"/>
        <rFont val="Noto Sans CJK SC"/>
        <family val="2"/>
        <charset val="1"/>
      </rPr>
      <t xml:space="preserve">簡易</t>
    </r>
    <r>
      <rPr>
        <b val="true"/>
        <sz val="11"/>
        <color rgb="FF333333"/>
        <rFont val="Yu Gothic"/>
        <family val="0"/>
        <charset val="1"/>
      </rPr>
      <t xml:space="preserve">ROI</t>
    </r>
  </si>
  <si>
    <t xml:space="preserve">▶ 投資回収期間</t>
  </si>
  <si>
    <t xml:space="preserve">⑦リスクと前提（感度分析）</t>
  </si>
  <si>
    <r>
      <rPr>
        <b val="true"/>
        <sz val="11"/>
        <color rgb="FF333333"/>
        <rFont val="Noto Sans CJK SC"/>
        <family val="2"/>
        <charset val="1"/>
      </rPr>
      <t xml:space="preserve">下振れシナリオ（応需率</t>
    </r>
    <r>
      <rPr>
        <b val="true"/>
        <sz val="11"/>
        <color rgb="FF333333"/>
        <rFont val="Yu Gothic"/>
        <family val="0"/>
        <charset val="1"/>
      </rPr>
      <t xml:space="preserve">+10pt</t>
    </r>
    <r>
      <rPr>
        <b val="true"/>
        <sz val="11"/>
        <color rgb="FF333333"/>
        <rFont val="Noto Sans CJK SC"/>
        <family val="2"/>
        <charset val="1"/>
      </rPr>
      <t xml:space="preserve">・入院率現状）</t>
    </r>
  </si>
  <si>
    <r>
      <rPr>
        <b val="true"/>
        <sz val="11"/>
        <color rgb="FF333333"/>
        <rFont val="Noto Sans CJK SC"/>
        <family val="2"/>
        <charset val="1"/>
      </rPr>
      <t xml:space="preserve">中位シナリオ（応需率</t>
    </r>
    <r>
      <rPr>
        <b val="true"/>
        <sz val="11"/>
        <color rgb="FF333333"/>
        <rFont val="Yu Gothic"/>
        <family val="0"/>
        <charset val="1"/>
      </rPr>
      <t xml:space="preserve">+20pt</t>
    </r>
    <r>
      <rPr>
        <b val="true"/>
        <sz val="11"/>
        <color rgb="FF333333"/>
        <rFont val="Noto Sans CJK SC"/>
        <family val="2"/>
        <charset val="1"/>
      </rPr>
      <t xml:space="preserve">・入院率現状）</t>
    </r>
  </si>
  <si>
    <r>
      <rPr>
        <b val="true"/>
        <sz val="11"/>
        <color rgb="FF333333"/>
        <rFont val="Noto Sans CJK SC"/>
        <family val="2"/>
        <charset val="1"/>
      </rPr>
      <t xml:space="preserve">上振れシナリオ（応需率</t>
    </r>
    <r>
      <rPr>
        <b val="true"/>
        <sz val="11"/>
        <color rgb="FF333333"/>
        <rFont val="Yu Gothic"/>
        <family val="0"/>
        <charset val="1"/>
      </rPr>
      <t xml:space="preserve">+30pt</t>
    </r>
    <r>
      <rPr>
        <b val="true"/>
        <sz val="11"/>
        <color rgb="FF333333"/>
        <rFont val="Noto Sans CJK SC"/>
        <family val="2"/>
        <charset val="1"/>
      </rPr>
      <t xml:space="preserve">・入院率</t>
    </r>
    <r>
      <rPr>
        <b val="true"/>
        <sz val="11"/>
        <color rgb="FF333333"/>
        <rFont val="Yu Gothic"/>
        <family val="0"/>
        <charset val="1"/>
      </rPr>
      <t xml:space="preserve">+5pt</t>
    </r>
    <r>
      <rPr>
        <b val="true"/>
        <sz val="11"/>
        <color rgb="FF333333"/>
        <rFont val="Noto Sans CJK SC"/>
        <family val="2"/>
        <charset val="1"/>
      </rPr>
      <t xml:space="preserve">）</t>
    </r>
  </si>
  <si>
    <t xml:space="preserve">⑧導入後検証指標</t>
  </si>
  <si>
    <r>
      <rPr>
        <b val="true"/>
        <sz val="11"/>
        <color rgb="FF333333"/>
        <rFont val="Yu Gothic"/>
        <family val="0"/>
        <charset val="1"/>
      </rPr>
      <t xml:space="preserve">3</t>
    </r>
    <r>
      <rPr>
        <b val="true"/>
        <sz val="11"/>
        <color rgb="FF333333"/>
        <rFont val="Noto Sans CJK SC"/>
        <family val="2"/>
        <charset val="1"/>
      </rPr>
      <t xml:space="preserve">ヶ月時点</t>
    </r>
  </si>
  <si>
    <r>
      <rPr>
        <sz val="10"/>
        <color rgb="FF000000"/>
        <rFont val="Noto Sans CJK SC"/>
        <family val="2"/>
        <charset val="1"/>
      </rPr>
      <t xml:space="preserve">応需率の前月比改善（最低</t>
    </r>
    <r>
      <rPr>
        <sz val="10"/>
        <color rgb="FF000000"/>
        <rFont val="Yu Gothic"/>
        <family val="0"/>
        <charset val="1"/>
      </rPr>
      <t xml:space="preserve">+5pt</t>
    </r>
    <r>
      <rPr>
        <sz val="10"/>
        <color rgb="FF000000"/>
        <rFont val="Noto Sans CJK SC"/>
        <family val="2"/>
        <charset val="1"/>
      </rPr>
      <t xml:space="preserve">）</t>
    </r>
  </si>
  <si>
    <t xml:space="preserve">夜間応需率の改善状況</t>
  </si>
  <si>
    <r>
      <rPr>
        <b val="true"/>
        <sz val="11"/>
        <color rgb="FF333333"/>
        <rFont val="Yu Gothic"/>
        <family val="0"/>
        <charset val="1"/>
      </rPr>
      <t xml:space="preserve">6</t>
    </r>
    <r>
      <rPr>
        <b val="true"/>
        <sz val="11"/>
        <color rgb="FF333333"/>
        <rFont val="Noto Sans CJK SC"/>
        <family val="2"/>
        <charset val="1"/>
      </rPr>
      <t xml:space="preserve">ヶ月時点</t>
    </r>
  </si>
  <si>
    <r>
      <rPr>
        <sz val="10"/>
        <color rgb="FF000000"/>
        <rFont val="Noto Sans CJK SC"/>
        <family val="2"/>
        <charset val="1"/>
      </rPr>
      <t xml:space="preserve">応需率の中間目標到達（</t>
    </r>
    <r>
      <rPr>
        <sz val="10"/>
        <color rgb="FF000000"/>
        <rFont val="Yu Gothic"/>
        <family val="0"/>
        <charset val="1"/>
      </rPr>
      <t xml:space="preserve">+10</t>
    </r>
    <r>
      <rPr>
        <sz val="10"/>
        <color rgb="FF000000"/>
        <rFont val="Noto Sans CJK SC"/>
        <family val="2"/>
        <charset val="1"/>
      </rPr>
      <t xml:space="preserve">〜</t>
    </r>
    <r>
      <rPr>
        <sz val="10"/>
        <color rgb="FF000000"/>
        <rFont val="Yu Gothic"/>
        <family val="0"/>
        <charset val="1"/>
      </rPr>
      <t xml:space="preserve">15pt</t>
    </r>
    <r>
      <rPr>
        <sz val="10"/>
        <color rgb="FF000000"/>
        <rFont val="Noto Sans CJK SC"/>
        <family val="2"/>
        <charset val="1"/>
      </rPr>
      <t xml:space="preserve">）</t>
    </r>
  </si>
  <si>
    <t xml:space="preserve">入院率の連動上昇開始</t>
  </si>
  <si>
    <r>
      <rPr>
        <b val="true"/>
        <sz val="11"/>
        <color rgb="FF333333"/>
        <rFont val="Yu Gothic"/>
        <family val="0"/>
        <charset val="1"/>
      </rPr>
      <t xml:space="preserve">12</t>
    </r>
    <r>
      <rPr>
        <b val="true"/>
        <sz val="11"/>
        <color rgb="FF333333"/>
        <rFont val="Noto Sans CJK SC"/>
        <family val="2"/>
        <charset val="1"/>
      </rPr>
      <t xml:space="preserve">ヶ月時点</t>
    </r>
  </si>
  <si>
    <t xml:space="preserve">目標応需率到達／回収期間達成</t>
  </si>
  <si>
    <t xml:space="preserve">委員会への中間報告と継続判断</t>
  </si>
  <si>
    <t xml:space="preserve">結論</t>
  </si>
  <si>
    <r>
      <rPr>
        <i val="true"/>
        <sz val="9"/>
        <color rgb="FF888888"/>
        <rFont val="Noto Sans CJK SC"/>
        <family val="2"/>
        <charset val="1"/>
      </rPr>
      <t xml:space="preserve">本テンプレートはドクターズプライムワーク（</t>
    </r>
    <r>
      <rPr>
        <i val="true"/>
        <sz val="9"/>
        <color rgb="FF888888"/>
        <rFont val="Yu Gothic"/>
        <family val="0"/>
        <charset val="1"/>
      </rPr>
      <t xml:space="preserve">https://drsprime.com/service/work/hospital </t>
    </r>
    <r>
      <rPr>
        <i val="true"/>
        <sz val="9"/>
        <color rgb="FF888888"/>
        <rFont val="Noto Sans CJK SC"/>
        <family val="2"/>
        <charset val="1"/>
      </rPr>
      <t xml:space="preserve">）が提供する救急改善プラットフォームの一部として公開されています。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</si>
</sst>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"/>
    <numFmt numFmtId="166" formatCode="#,##0"/>
    <numFmt numFmtId="167" formatCode="0.0%"/>
    <numFmt numFmtId="168" formatCode="\¥#,##0"/>
    <numFmt numFmtId="169" formatCode="&quot;¥+&quot;#,##0;&quot;¥-&quot;#,##0;\-"/>
    <numFmt numFmtId="170" formatCode="0.0\倍"/>
    <numFmt numFmtId="171" formatCode="0.0&quot;ヶ月&quot;"/>
    <numFmt numFmtId="172" formatCode="#,##0\台"/>
  </numFmts>
  <fonts count="5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C9A961"/>
      <name val="Noto Sans CJK SC"/>
      <family val="2"/>
      <charset val="1"/>
    </font>
    <font>
      <b val="true"/>
      <sz val="28"/>
      <color rgb="FF1A2B5C"/>
      <name val="Noto Sans CJK SC"/>
      <family val="2"/>
      <charset val="1"/>
    </font>
    <font>
      <b val="true"/>
      <sz val="28"/>
      <color rgb="FF1A2B5C"/>
      <name val="Yu Gothic"/>
      <family val="0"/>
      <charset val="1"/>
    </font>
    <font>
      <sz val="14"/>
      <color rgb="FF666666"/>
      <name val="Noto Sans CJK SC"/>
      <family val="2"/>
      <charset val="1"/>
    </font>
    <font>
      <b val="true"/>
      <sz val="14"/>
      <color rgb="FF2E5BBA"/>
      <name val="Noto Sans CJK SC"/>
      <family val="2"/>
      <charset val="1"/>
    </font>
    <font>
      <b val="true"/>
      <sz val="14"/>
      <color rgb="FF2E5BBA"/>
      <name val="Yu Gothic"/>
      <family val="0"/>
      <charset val="1"/>
    </font>
    <font>
      <b val="true"/>
      <sz val="13"/>
      <color rgb="FF1A2B5C"/>
      <name val="Noto Sans CJK SC"/>
      <family val="2"/>
      <charset val="1"/>
    </font>
    <font>
      <b val="true"/>
      <sz val="11"/>
      <color rgb="FFC9A961"/>
      <name val="Yu Gothic"/>
      <family val="0"/>
      <charset val="1"/>
    </font>
    <font>
      <sz val="11"/>
      <color rgb="FF333333"/>
      <name val="Noto Sans CJK SC"/>
      <family val="2"/>
      <charset val="1"/>
    </font>
    <font>
      <sz val="11"/>
      <color rgb="FF333333"/>
      <name val="Yu Gothic"/>
      <family val="0"/>
      <charset val="1"/>
    </font>
    <font>
      <b val="true"/>
      <sz val="12"/>
      <color rgb="FF1A2B5C"/>
      <name val="Noto Sans CJK SC"/>
      <family val="2"/>
      <charset val="1"/>
    </font>
    <font>
      <sz val="10"/>
      <color rgb="FF555555"/>
      <name val="Noto Sans CJK SC"/>
      <family val="2"/>
      <charset val="1"/>
    </font>
    <font>
      <sz val="10"/>
      <color rgb="FF555555"/>
      <name val="Yu Gothic"/>
      <family val="0"/>
      <charset val="1"/>
    </font>
    <font>
      <b val="true"/>
      <sz val="10"/>
      <color rgb="FF1A2B5C"/>
      <name val="Noto Sans CJK SC"/>
      <family val="2"/>
      <charset val="1"/>
    </font>
    <font>
      <sz val="10"/>
      <color rgb="FF2E5BBA"/>
      <name val="Yu Gothic"/>
      <family val="0"/>
      <charset val="1"/>
    </font>
    <font>
      <b val="true"/>
      <sz val="18"/>
      <color rgb="FF1A2B5C"/>
      <name val="Noto Sans CJK SC"/>
      <family val="2"/>
      <charset val="1"/>
    </font>
    <font>
      <sz val="11"/>
      <color rgb="FF666666"/>
      <name val="Noto Sans CJK SC"/>
      <family val="2"/>
      <charset val="1"/>
    </font>
    <font>
      <b val="true"/>
      <sz val="13"/>
      <color rgb="FF2E5BBA"/>
      <name val="Yu Gothic"/>
      <family val="0"/>
      <charset val="1"/>
    </font>
    <font>
      <b val="true"/>
      <sz val="13"/>
      <color rgb="FF2E5BBA"/>
      <name val="Noto Sans CJK SC"/>
      <family val="2"/>
      <charset val="1"/>
    </font>
    <font>
      <b val="true"/>
      <sz val="11"/>
      <color rgb="FF333333"/>
      <name val="Noto Sans CJK SC"/>
      <family val="2"/>
      <charset val="1"/>
    </font>
    <font>
      <b val="true"/>
      <sz val="12"/>
      <color rgb="FF0000FF"/>
      <name val="Noto Sans CJK SC"/>
      <family val="2"/>
      <charset val="1"/>
    </font>
    <font>
      <i val="true"/>
      <sz val="9"/>
      <color rgb="FF666666"/>
      <name val="Noto Sans CJK SC"/>
      <family val="2"/>
      <charset val="1"/>
    </font>
    <font>
      <b val="true"/>
      <sz val="12"/>
      <color rgb="FF0000FF"/>
      <name val="Yu Gothic"/>
      <family val="0"/>
      <charset val="1"/>
    </font>
    <font>
      <i val="true"/>
      <sz val="9"/>
      <color rgb="FF666666"/>
      <name val="Yu Gothic"/>
      <family val="0"/>
      <charset val="1"/>
    </font>
    <font>
      <b val="true"/>
      <sz val="11"/>
      <color rgb="FF333333"/>
      <name val="Yu Gothic"/>
      <family val="0"/>
      <charset val="1"/>
    </font>
    <font>
      <sz val="10"/>
      <color rgb="FF666666"/>
      <name val="Noto Sans CJK SC"/>
      <family val="2"/>
      <charset val="1"/>
    </font>
    <font>
      <sz val="10"/>
      <color rgb="FF666666"/>
      <name val="Yu Gothic"/>
      <family val="0"/>
      <charset val="1"/>
    </font>
    <font>
      <sz val="11"/>
      <color rgb="FF666666"/>
      <name val="Yu Gothic"/>
      <family val="0"/>
      <charset val="1"/>
    </font>
    <font>
      <b val="true"/>
      <sz val="12"/>
      <color rgb="FFFFFFFF"/>
      <name val="Noto Sans CJK SC"/>
      <family val="2"/>
      <charset val="1"/>
    </font>
    <font>
      <b val="true"/>
      <sz val="12"/>
      <color rgb="FFFFFFFF"/>
      <name val="Yu Gothic"/>
      <family val="0"/>
      <charset val="1"/>
    </font>
    <font>
      <b val="true"/>
      <sz val="12"/>
      <color rgb="FF000000"/>
      <name val="Yu Gothic"/>
      <family val="0"/>
      <charset val="1"/>
    </font>
    <font>
      <b val="true"/>
      <sz val="14"/>
      <color rgb="FF1A2B5C"/>
      <name val="Yu Gothic"/>
      <family val="0"/>
      <charset val="1"/>
    </font>
    <font>
      <sz val="10"/>
      <color rgb="FF1A2B5C"/>
      <name val="Yu Gothic"/>
      <family val="0"/>
      <charset val="1"/>
    </font>
    <font>
      <b val="true"/>
      <sz val="12"/>
      <color rgb="FF1A2B5C"/>
      <name val="Yu Gothic"/>
      <family val="0"/>
      <charset val="1"/>
    </font>
    <font>
      <b val="true"/>
      <sz val="18"/>
      <color rgb="FF1A2B5C"/>
      <name val="Yu Gothic"/>
      <family val="0"/>
      <charset val="1"/>
    </font>
    <font>
      <b val="true"/>
      <sz val="14"/>
      <color rgb="FFFFFFFF"/>
      <name val="Noto Sans CJK SC"/>
      <family val="2"/>
      <charset val="1"/>
    </font>
    <font>
      <b val="true"/>
      <sz val="11"/>
      <color rgb="FF000000"/>
      <name val="Noto Sans CJK SC"/>
      <family val="2"/>
      <charset val="1"/>
    </font>
    <font>
      <sz val="11"/>
      <color rgb="FF000000"/>
      <name val="Yu Gothic"/>
      <family val="0"/>
      <charset val="1"/>
    </font>
    <font>
      <b val="true"/>
      <sz val="11"/>
      <color rgb="FF2E5BBA"/>
      <name val="Noto Sans CJK SC"/>
      <family val="2"/>
      <charset val="1"/>
    </font>
    <font>
      <b val="true"/>
      <sz val="20"/>
      <color rgb="FFFFFFFF"/>
      <name val="Noto Sans CJK SC"/>
      <family val="2"/>
      <charset val="1"/>
    </font>
    <font>
      <sz val="11"/>
      <color rgb="FF000000"/>
      <name val="Noto Sans CJK SC"/>
      <family val="2"/>
      <charset val="1"/>
    </font>
    <font>
      <b val="true"/>
      <sz val="11"/>
      <color rgb="FFFFFFFF"/>
      <name val="Noto Sans CJK SC"/>
      <family val="2"/>
      <charset val="1"/>
    </font>
    <font>
      <b val="true"/>
      <sz val="11"/>
      <color rgb="FFFFFFFF"/>
      <name val="Yu Gothic"/>
      <family val="0"/>
      <charset val="1"/>
    </font>
    <font>
      <sz val="10"/>
      <color rgb="FF000000"/>
      <name val="Noto Sans CJK SC"/>
      <family val="2"/>
      <charset val="1"/>
    </font>
    <font>
      <sz val="10"/>
      <color rgb="FF000000"/>
      <name val="Yu Gothic"/>
      <family val="0"/>
      <charset val="1"/>
    </font>
    <font>
      <b val="true"/>
      <sz val="11"/>
      <color rgb="FF1A2B5C"/>
      <name val="Noto Sans CJK SC"/>
      <family val="2"/>
      <charset val="1"/>
    </font>
    <font>
      <i val="true"/>
      <sz val="9"/>
      <color rgb="FF888888"/>
      <name val="Noto Sans CJK SC"/>
      <family val="2"/>
      <charset val="1"/>
    </font>
    <font>
      <i val="true"/>
      <sz val="9"/>
      <color rgb="FF888888"/>
      <name val="Yu Gothic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5F7FA"/>
        <bgColor rgb="FFFFFFFF"/>
      </patternFill>
    </fill>
    <fill>
      <patternFill patternType="solid">
        <fgColor rgb="FFE8F0FE"/>
        <bgColor rgb="FFE6F4EA"/>
      </patternFill>
    </fill>
    <fill>
      <patternFill patternType="solid">
        <fgColor rgb="FF1A2B5C"/>
        <bgColor rgb="FF333333"/>
      </patternFill>
    </fill>
    <fill>
      <patternFill patternType="solid">
        <fgColor rgb="FFE6F4EA"/>
        <bgColor rgb="FFE8F0FE"/>
      </patternFill>
    </fill>
    <fill>
      <patternFill patternType="solid">
        <fgColor rgb="FFC9A961"/>
        <bgColor rgb="FFFFCC99"/>
      </patternFill>
    </fill>
    <fill>
      <patternFill patternType="solid">
        <fgColor rgb="FFFFFFFF"/>
        <bgColor rgb="FFF5F7FA"/>
      </patternFill>
    </fill>
    <fill>
      <patternFill patternType="solid">
        <fgColor rgb="FF2E5BBA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A2B5C"/>
      </bottom>
      <diagonal/>
    </border>
    <border diagonalUp="false" diagonalDown="false">
      <left style="thin">
        <color rgb="FFBFC8D6"/>
      </left>
      <right style="thin">
        <color rgb="FFBFC8D6"/>
      </right>
      <top style="thin">
        <color rgb="FFBFC8D6"/>
      </top>
      <bottom style="thin">
        <color rgb="FFBFC8D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4" fontId="3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0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71" fontId="38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7" borderId="2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8" fontId="41" fillId="5" borderId="2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37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3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3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3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5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5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C8D6"/>
      <rgbColor rgb="FF888888"/>
      <rgbColor rgb="FF9999FF"/>
      <rgbColor rgb="FF993366"/>
      <rgbColor rgb="FFF5F7FA"/>
      <rgbColor rgb="FFE6F4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CCFFCC"/>
      <rgbColor rgb="FFFFFF99"/>
      <rgbColor rgb="FF99CCFF"/>
      <rgbColor rgb="FFFF99CC"/>
      <rgbColor rgb="FFCC99FF"/>
      <rgbColor rgb="FFFFCC99"/>
      <rgbColor rgb="FF2E5BBA"/>
      <rgbColor rgb="FF33CCCC"/>
      <rgbColor rgb="FF99CC00"/>
      <rgbColor rgb="FFFFCC00"/>
      <rgbColor rgb="FFFF9900"/>
      <rgbColor rgb="FFFF6600"/>
      <rgbColor rgb="FF666666"/>
      <rgbColor rgb="FFC9A961"/>
      <rgbColor rgb="FF1A2B5C"/>
      <rgbColor rgb="FF339966"/>
      <rgbColor rgb="FF003300"/>
      <rgbColor rgb="FF333300"/>
      <rgbColor rgb="FF993300"/>
      <rgbColor rgb="FF993366"/>
      <rgbColor rgb="FF55555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10" min="2" style="1" width="12"/>
  </cols>
  <sheetData>
    <row r="2" customFormat="false" ht="15" hidden="false" customHeight="false" outlineLevel="0" collapsed="false">
      <c r="B2" s="2" t="s">
        <v>0</v>
      </c>
    </row>
    <row r="4" customFormat="false" ht="33.85" hidden="false" customHeight="false" outlineLevel="0" collapsed="false">
      <c r="B4" s="3" t="s">
        <v>1</v>
      </c>
      <c r="C4" s="3"/>
      <c r="D4" s="3"/>
      <c r="E4" s="3"/>
      <c r="F4" s="3"/>
      <c r="G4" s="3"/>
      <c r="H4" s="3"/>
      <c r="I4" s="3"/>
      <c r="J4" s="3"/>
    </row>
    <row r="5" customFormat="false" ht="41.75" hidden="false" customHeight="false" outlineLevel="0" collapsed="false">
      <c r="B5" s="4" t="s">
        <v>2</v>
      </c>
      <c r="C5" s="4"/>
      <c r="D5" s="4"/>
      <c r="E5" s="4"/>
      <c r="F5" s="4"/>
      <c r="G5" s="4"/>
      <c r="H5" s="4"/>
      <c r="I5" s="4"/>
      <c r="J5" s="4"/>
    </row>
    <row r="6" customFormat="false" ht="17.35" hidden="false" customHeight="false" outlineLevel="0" collapsed="false">
      <c r="B6" s="5" t="s">
        <v>3</v>
      </c>
      <c r="C6" s="5"/>
      <c r="D6" s="5"/>
      <c r="E6" s="5"/>
      <c r="F6" s="5"/>
      <c r="G6" s="5"/>
      <c r="H6" s="5"/>
      <c r="I6" s="5"/>
      <c r="J6" s="5"/>
    </row>
    <row r="9" customFormat="false" ht="21.6" hidden="false" customHeight="false" outlineLevel="0" collapsed="false">
      <c r="B9" s="6" t="s">
        <v>4</v>
      </c>
      <c r="C9" s="6"/>
      <c r="D9" s="6"/>
      <c r="E9" s="6"/>
      <c r="F9" s="6"/>
      <c r="G9" s="6"/>
      <c r="H9" s="6"/>
      <c r="I9" s="6"/>
      <c r="J9" s="6"/>
    </row>
    <row r="10" customFormat="false" ht="15" hidden="false" customHeight="false" outlineLevel="0" collapsed="false">
      <c r="B10" s="7"/>
      <c r="C10" s="7"/>
      <c r="D10" s="7"/>
      <c r="E10" s="7"/>
      <c r="F10" s="7"/>
      <c r="G10" s="7"/>
      <c r="H10" s="7"/>
      <c r="I10" s="7"/>
      <c r="J10" s="7"/>
    </row>
    <row r="12" customFormat="false" ht="16.15" hidden="false" customHeight="false" outlineLevel="0" collapsed="false">
      <c r="B12" s="8" t="s">
        <v>5</v>
      </c>
      <c r="C12" s="8"/>
      <c r="D12" s="8"/>
      <c r="E12" s="8"/>
      <c r="F12" s="8"/>
      <c r="G12" s="8"/>
      <c r="H12" s="8"/>
      <c r="I12" s="8"/>
      <c r="J12" s="8"/>
    </row>
    <row r="14" customFormat="false" ht="21.75" hidden="false" customHeight="true" outlineLevel="0" collapsed="false">
      <c r="B14" s="9" t="s">
        <v>6</v>
      </c>
      <c r="C14" s="10" t="s">
        <v>7</v>
      </c>
      <c r="D14" s="10"/>
      <c r="E14" s="10"/>
      <c r="F14" s="10"/>
      <c r="G14" s="10"/>
      <c r="H14" s="10"/>
      <c r="I14" s="10"/>
      <c r="J14" s="10"/>
    </row>
    <row r="15" customFormat="false" ht="21.75" hidden="false" customHeight="true" outlineLevel="0" collapsed="false">
      <c r="B15" s="9" t="s">
        <v>8</v>
      </c>
      <c r="C15" s="10" t="s">
        <v>9</v>
      </c>
      <c r="D15" s="10"/>
      <c r="E15" s="10"/>
      <c r="F15" s="10"/>
      <c r="G15" s="10"/>
      <c r="H15" s="10"/>
      <c r="I15" s="10"/>
      <c r="J15" s="10"/>
    </row>
    <row r="16" customFormat="false" ht="21.75" hidden="false" customHeight="true" outlineLevel="0" collapsed="false">
      <c r="B16" s="9" t="s">
        <v>10</v>
      </c>
      <c r="C16" s="10" t="s">
        <v>11</v>
      </c>
      <c r="D16" s="10"/>
      <c r="E16" s="10"/>
      <c r="F16" s="10"/>
      <c r="G16" s="10"/>
      <c r="H16" s="10"/>
      <c r="I16" s="10"/>
      <c r="J16" s="10"/>
    </row>
    <row r="17" customFormat="false" ht="21.75" hidden="false" customHeight="true" outlineLevel="0" collapsed="false">
      <c r="B17" s="9" t="s">
        <v>12</v>
      </c>
      <c r="C17" s="10" t="s">
        <v>13</v>
      </c>
      <c r="D17" s="10"/>
      <c r="E17" s="10"/>
      <c r="F17" s="10"/>
      <c r="G17" s="10"/>
      <c r="H17" s="10"/>
      <c r="I17" s="10"/>
      <c r="J17" s="10"/>
    </row>
    <row r="18" customFormat="false" ht="21.75" hidden="false" customHeight="true" outlineLevel="0" collapsed="false">
      <c r="B18" s="9" t="s">
        <v>14</v>
      </c>
      <c r="C18" s="10" t="s">
        <v>15</v>
      </c>
      <c r="D18" s="10"/>
      <c r="E18" s="10"/>
      <c r="F18" s="10"/>
      <c r="G18" s="10"/>
      <c r="H18" s="10"/>
      <c r="I18" s="10"/>
      <c r="J18" s="10"/>
    </row>
    <row r="21" customFormat="false" ht="15" hidden="false" customHeight="false" outlineLevel="0" collapsed="false">
      <c r="B21" s="11" t="s">
        <v>16</v>
      </c>
      <c r="C21" s="11"/>
      <c r="D21" s="11"/>
      <c r="E21" s="11"/>
      <c r="F21" s="11"/>
      <c r="G21" s="11"/>
      <c r="H21" s="11"/>
      <c r="I21" s="11"/>
      <c r="J21" s="11"/>
    </row>
    <row r="22" customFormat="false" ht="15" hidden="false" customHeight="true" outlineLevel="0" collapsed="false">
      <c r="B22" s="12" t="s">
        <v>17</v>
      </c>
      <c r="C22" s="12"/>
      <c r="D22" s="12"/>
      <c r="E22" s="12"/>
      <c r="F22" s="12"/>
      <c r="G22" s="12"/>
      <c r="H22" s="12"/>
      <c r="I22" s="12"/>
      <c r="J22" s="12"/>
    </row>
    <row r="23" customFormat="false" ht="15" hidden="false" customHeight="true" outlineLevel="0" collapsed="false">
      <c r="B23" s="12" t="s">
        <v>18</v>
      </c>
      <c r="C23" s="12"/>
      <c r="D23" s="12"/>
      <c r="E23" s="12"/>
      <c r="F23" s="12"/>
      <c r="G23" s="12"/>
      <c r="H23" s="12"/>
      <c r="I23" s="12"/>
      <c r="J23" s="12"/>
    </row>
    <row r="24" customFormat="false" ht="15" hidden="false" customHeight="true" outlineLevel="0" collapsed="false">
      <c r="B24" s="12" t="s">
        <v>19</v>
      </c>
      <c r="C24" s="12"/>
      <c r="D24" s="12"/>
      <c r="E24" s="12"/>
      <c r="F24" s="12"/>
      <c r="G24" s="12"/>
      <c r="H24" s="12"/>
      <c r="I24" s="12"/>
      <c r="J24" s="12"/>
    </row>
    <row r="25" customFormat="false" ht="15" hidden="false" customHeight="true" outlineLevel="0" collapsed="false">
      <c r="B25" s="12" t="s">
        <v>20</v>
      </c>
      <c r="C25" s="12"/>
      <c r="D25" s="12"/>
      <c r="E25" s="12"/>
      <c r="F25" s="12"/>
      <c r="G25" s="12"/>
      <c r="H25" s="12"/>
      <c r="I25" s="12"/>
      <c r="J25" s="12"/>
    </row>
    <row r="26" customFormat="false" ht="15" hidden="false" customHeight="true" outlineLevel="0" collapsed="false">
      <c r="B26" s="12" t="s">
        <v>21</v>
      </c>
      <c r="C26" s="12"/>
      <c r="D26" s="12"/>
      <c r="E26" s="12"/>
      <c r="F26" s="12"/>
      <c r="G26" s="12"/>
      <c r="H26" s="12"/>
      <c r="I26" s="12"/>
      <c r="J26" s="12"/>
    </row>
    <row r="29" customFormat="false" ht="15" hidden="false" customHeight="false" outlineLevel="0" collapsed="false">
      <c r="B29" s="13" t="s">
        <v>22</v>
      </c>
      <c r="C29" s="13"/>
      <c r="D29" s="13"/>
      <c r="E29" s="13"/>
      <c r="F29" s="13"/>
      <c r="G29" s="13"/>
      <c r="H29" s="13"/>
      <c r="I29" s="13"/>
      <c r="J29" s="13"/>
    </row>
    <row r="30" customFormat="false" ht="15" hidden="false" customHeight="false" outlineLevel="0" collapsed="false">
      <c r="B30" s="14" t="s">
        <v>23</v>
      </c>
      <c r="C30" s="14"/>
      <c r="D30" s="14"/>
      <c r="E30" s="14"/>
      <c r="F30" s="14"/>
      <c r="G30" s="14"/>
      <c r="H30" s="14"/>
      <c r="I30" s="14"/>
      <c r="J30" s="14"/>
    </row>
  </sheetData>
  <mergeCells count="18">
    <mergeCell ref="B4:J4"/>
    <mergeCell ref="B5:J5"/>
    <mergeCell ref="B6:J6"/>
    <mergeCell ref="B9:J9"/>
    <mergeCell ref="B12:J12"/>
    <mergeCell ref="C14:J14"/>
    <mergeCell ref="C15:J15"/>
    <mergeCell ref="C16:J16"/>
    <mergeCell ref="C17:J17"/>
    <mergeCell ref="C18:J18"/>
    <mergeCell ref="B21:J21"/>
    <mergeCell ref="B22:J22"/>
    <mergeCell ref="B23:J23"/>
    <mergeCell ref="B24:J24"/>
    <mergeCell ref="B25:J25"/>
    <mergeCell ref="B26:J26"/>
    <mergeCell ref="B29:J29"/>
    <mergeCell ref="B30:J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18"/>
    <col collapsed="false" customWidth="true" hidden="false" outlineLevel="0" max="4" min="4" style="1" width="4"/>
    <col collapsed="false" customWidth="true" hidden="false" outlineLevel="0" max="5" min="5" style="1" width="38"/>
  </cols>
  <sheetData>
    <row r="2" customFormat="false" ht="22.05" hidden="false" customHeight="false" outlineLevel="0" collapsed="false">
      <c r="B2" s="15" t="s">
        <v>24</v>
      </c>
      <c r="C2" s="15"/>
      <c r="D2" s="15"/>
      <c r="E2" s="15"/>
    </row>
    <row r="3" customFormat="false" ht="15" hidden="false" customHeight="false" outlineLevel="0" collapsed="false">
      <c r="B3" s="16" t="s">
        <v>25</v>
      </c>
      <c r="C3" s="16"/>
      <c r="D3" s="16"/>
      <c r="E3" s="16"/>
    </row>
    <row r="5" customFormat="false" ht="20.1" hidden="false" customHeight="false" outlineLevel="0" collapsed="false">
      <c r="B5" s="17" t="s">
        <v>26</v>
      </c>
      <c r="C5" s="17"/>
      <c r="D5" s="17"/>
      <c r="E5" s="17"/>
    </row>
    <row r="6" customFormat="false" ht="15" hidden="false" customHeight="false" outlineLevel="0" collapsed="false">
      <c r="B6" s="18" t="s">
        <v>27</v>
      </c>
      <c r="C6" s="19" t="s">
        <v>28</v>
      </c>
      <c r="E6" s="20" t="s">
        <v>29</v>
      </c>
    </row>
    <row r="7" customFormat="false" ht="15" hidden="false" customHeight="false" outlineLevel="0" collapsed="false">
      <c r="B7" s="18" t="s">
        <v>30</v>
      </c>
      <c r="C7" s="21" t="n">
        <v>200</v>
      </c>
      <c r="E7" s="20" t="s">
        <v>31</v>
      </c>
    </row>
    <row r="8" customFormat="false" ht="19.4" hidden="false" customHeight="false" outlineLevel="0" collapsed="false">
      <c r="B8" s="18" t="s">
        <v>32</v>
      </c>
      <c r="C8" s="22" t="s">
        <v>33</v>
      </c>
      <c r="E8" s="23" t="s">
        <v>34</v>
      </c>
    </row>
    <row r="10" customFormat="false" ht="20.1" hidden="false" customHeight="false" outlineLevel="0" collapsed="false">
      <c r="B10" s="17" t="s">
        <v>35</v>
      </c>
      <c r="C10" s="17"/>
      <c r="D10" s="17"/>
      <c r="E10" s="17"/>
    </row>
    <row r="11" customFormat="false" ht="15" hidden="false" customHeight="false" outlineLevel="0" collapsed="false">
      <c r="B11" s="18" t="s">
        <v>36</v>
      </c>
      <c r="C11" s="24" t="n">
        <v>2000</v>
      </c>
      <c r="E11" s="20" t="s">
        <v>37</v>
      </c>
    </row>
    <row r="12" customFormat="false" ht="15" hidden="false" customHeight="false" outlineLevel="0" collapsed="false">
      <c r="B12" s="18" t="s">
        <v>38</v>
      </c>
      <c r="C12" s="25" t="n">
        <v>0.6</v>
      </c>
      <c r="E12" s="20" t="s">
        <v>39</v>
      </c>
    </row>
    <row r="13" customFormat="false" ht="15" hidden="false" customHeight="false" outlineLevel="0" collapsed="false">
      <c r="B13" s="18" t="s">
        <v>40</v>
      </c>
      <c r="C13" s="25" t="n">
        <v>0.5</v>
      </c>
      <c r="E13" s="20" t="s">
        <v>41</v>
      </c>
    </row>
    <row r="14" customFormat="false" ht="26.85" hidden="false" customHeight="false" outlineLevel="0" collapsed="false">
      <c r="B14" s="26" t="s">
        <v>42</v>
      </c>
      <c r="C14" s="27" t="n">
        <v>650000</v>
      </c>
      <c r="E14" s="23" t="s">
        <v>43</v>
      </c>
    </row>
    <row r="16" customFormat="false" ht="20.1" hidden="false" customHeight="false" outlineLevel="0" collapsed="false">
      <c r="B16" s="17" t="s">
        <v>44</v>
      </c>
      <c r="C16" s="17"/>
      <c r="D16" s="17"/>
      <c r="E16" s="17"/>
    </row>
    <row r="17" customFormat="false" ht="26.85" hidden="false" customHeight="false" outlineLevel="0" collapsed="false">
      <c r="B17" s="18" t="s">
        <v>45</v>
      </c>
      <c r="C17" s="27" t="n">
        <v>600000</v>
      </c>
      <c r="E17" s="20" t="s">
        <v>46</v>
      </c>
    </row>
    <row r="18" customFormat="false" ht="26.85" hidden="false" customHeight="false" outlineLevel="0" collapsed="false">
      <c r="B18" s="18" t="s">
        <v>47</v>
      </c>
      <c r="C18" s="27" t="n">
        <v>400000</v>
      </c>
      <c r="E18" s="20" t="s">
        <v>48</v>
      </c>
    </row>
    <row r="19" customFormat="false" ht="15" hidden="false" customHeight="false" outlineLevel="0" collapsed="false">
      <c r="B19" s="18" t="s">
        <v>49</v>
      </c>
      <c r="C19" s="27" t="n">
        <v>2000000</v>
      </c>
      <c r="E19" s="20" t="s">
        <v>50</v>
      </c>
    </row>
    <row r="20" customFormat="false" ht="26.85" hidden="false" customHeight="false" outlineLevel="0" collapsed="false">
      <c r="B20" s="18" t="s">
        <v>51</v>
      </c>
      <c r="C20" s="27" t="n">
        <v>6000000</v>
      </c>
      <c r="E20" s="20" t="s">
        <v>52</v>
      </c>
    </row>
    <row r="22" customFormat="false" ht="20.1" hidden="false" customHeight="false" outlineLevel="0" collapsed="false">
      <c r="B22" s="17" t="s">
        <v>53</v>
      </c>
      <c r="C22" s="17"/>
      <c r="D22" s="17"/>
      <c r="E22" s="17"/>
    </row>
    <row r="23" customFormat="false" ht="15" hidden="false" customHeight="false" outlineLevel="0" collapsed="false">
      <c r="B23" s="18" t="s">
        <v>54</v>
      </c>
      <c r="C23" s="25" t="n">
        <v>0.75</v>
      </c>
      <c r="E23" s="23" t="s">
        <v>55</v>
      </c>
    </row>
    <row r="24" customFormat="false" ht="26.85" hidden="false" customHeight="false" outlineLevel="0" collapsed="false">
      <c r="B24" s="18" t="s">
        <v>56</v>
      </c>
      <c r="C24" s="25" t="n">
        <v>0.53</v>
      </c>
      <c r="E24" s="20" t="s">
        <v>57</v>
      </c>
    </row>
    <row r="26" customFormat="false" ht="15" hidden="false" customHeight="false" outlineLevel="0" collapsed="false">
      <c r="B26" s="28" t="s">
        <v>58</v>
      </c>
      <c r="C26" s="28"/>
      <c r="D26" s="28"/>
      <c r="E26" s="28"/>
    </row>
    <row r="27" customFormat="false" ht="15" hidden="false" customHeight="true" outlineLevel="0" collapsed="false">
      <c r="B27" s="29" t="s">
        <v>59</v>
      </c>
      <c r="C27" s="29"/>
      <c r="D27" s="29"/>
      <c r="E27" s="29"/>
    </row>
    <row r="28" customFormat="false" ht="15" hidden="false" customHeight="true" outlineLevel="0" collapsed="false">
      <c r="B28" s="29" t="s">
        <v>60</v>
      </c>
      <c r="C28" s="29"/>
      <c r="D28" s="29"/>
      <c r="E28" s="29"/>
    </row>
    <row r="29" customFormat="false" ht="15" hidden="false" customHeight="true" outlineLevel="0" collapsed="false">
      <c r="B29" s="29" t="s">
        <v>61</v>
      </c>
      <c r="C29" s="29"/>
      <c r="D29" s="29"/>
      <c r="E29" s="29"/>
    </row>
  </sheetData>
  <mergeCells count="10">
    <mergeCell ref="B2:E2"/>
    <mergeCell ref="B3:E3"/>
    <mergeCell ref="B5:E5"/>
    <mergeCell ref="B10:E10"/>
    <mergeCell ref="B16:E16"/>
    <mergeCell ref="B22:E22"/>
    <mergeCell ref="B26:E26"/>
    <mergeCell ref="B27:E27"/>
    <mergeCell ref="B28:E28"/>
    <mergeCell ref="B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6" min="3" style="1" width="18"/>
  </cols>
  <sheetData>
    <row r="2" customFormat="false" ht="22.05" hidden="false" customHeight="false" outlineLevel="0" collapsed="false">
      <c r="B2" s="15" t="s">
        <v>62</v>
      </c>
      <c r="C2" s="15"/>
      <c r="D2" s="15"/>
      <c r="E2" s="15"/>
      <c r="F2" s="15"/>
    </row>
    <row r="3" customFormat="false" ht="17.15" hidden="false" customHeight="false" outlineLevel="0" collapsed="false">
      <c r="B3" s="16" t="s">
        <v>63</v>
      </c>
      <c r="C3" s="16"/>
      <c r="D3" s="16"/>
      <c r="E3" s="16"/>
      <c r="F3" s="16"/>
    </row>
    <row r="5" customFormat="false" ht="30" hidden="false" customHeight="true" outlineLevel="0" collapsed="false">
      <c r="B5" s="30" t="s">
        <v>64</v>
      </c>
      <c r="C5" s="30" t="s">
        <v>65</v>
      </c>
      <c r="D5" s="31" t="s">
        <v>66</v>
      </c>
      <c r="E5" s="31" t="s">
        <v>67</v>
      </c>
      <c r="F5" s="30" t="s">
        <v>68</v>
      </c>
    </row>
    <row r="6" customFormat="false" ht="15" hidden="false" customHeight="false" outlineLevel="0" collapsed="false">
      <c r="B6" s="18" t="s">
        <v>69</v>
      </c>
      <c r="C6" s="32" t="n">
        <f aca="false">①自院入力!C12</f>
        <v>0.6</v>
      </c>
      <c r="D6" s="32" t="n">
        <f aca="false">①自院入力!C12+0.1</f>
        <v>0.7</v>
      </c>
      <c r="E6" s="32" t="n">
        <f aca="false">①自院入力!C12+0.2</f>
        <v>0.8</v>
      </c>
      <c r="F6" s="32" t="n">
        <f aca="false">①自院入力!C23</f>
        <v>0.75</v>
      </c>
    </row>
    <row r="7" customFormat="false" ht="15" hidden="false" customHeight="false" outlineLevel="0" collapsed="false">
      <c r="B7" s="18" t="s">
        <v>70</v>
      </c>
      <c r="C7" s="32" t="n">
        <f aca="false">①自院入力!C13</f>
        <v>0.5</v>
      </c>
      <c r="D7" s="32" t="n">
        <f aca="false">①自院入力!C13+0.02</f>
        <v>0.52</v>
      </c>
      <c r="E7" s="32" t="n">
        <f aca="false">①自院入力!C13+0.05</f>
        <v>0.55</v>
      </c>
      <c r="F7" s="32" t="n">
        <f aca="false">①自院入力!C24</f>
        <v>0.53</v>
      </c>
    </row>
    <row r="8" customFormat="false" ht="15" hidden="false" customHeight="false" outlineLevel="0" collapsed="false">
      <c r="B8" s="18" t="s">
        <v>71</v>
      </c>
      <c r="C8" s="33" t="n">
        <f aca="false">①自院入力!C11*C6</f>
        <v>1200</v>
      </c>
      <c r="D8" s="33" t="n">
        <f aca="false">①自院入力!C11*D6</f>
        <v>1400</v>
      </c>
      <c r="E8" s="33" t="n">
        <f aca="false">①自院入力!C11*E6</f>
        <v>1600</v>
      </c>
      <c r="F8" s="33" t="n">
        <f aca="false">①自院入力!C11*F6</f>
        <v>1500</v>
      </c>
    </row>
    <row r="9" customFormat="false" ht="15" hidden="false" customHeight="false" outlineLevel="0" collapsed="false">
      <c r="B9" s="18" t="s">
        <v>72</v>
      </c>
      <c r="C9" s="33" t="n">
        <f aca="false">C8*C7</f>
        <v>600</v>
      </c>
      <c r="D9" s="33" t="n">
        <f aca="false">D8*D7</f>
        <v>728</v>
      </c>
      <c r="E9" s="33" t="n">
        <f aca="false">E8*E7</f>
        <v>880</v>
      </c>
      <c r="F9" s="33" t="n">
        <f aca="false">F8*F7</f>
        <v>795</v>
      </c>
    </row>
    <row r="10" customFormat="false" ht="15" hidden="false" customHeight="false" outlineLevel="0" collapsed="false">
      <c r="B10" s="18" t="s">
        <v>73</v>
      </c>
      <c r="C10" s="34" t="n">
        <f aca="false">C9*①自院入力!C14</f>
        <v>390000000</v>
      </c>
      <c r="D10" s="34" t="n">
        <f aca="false">D9*①自院入力!C14</f>
        <v>473200000</v>
      </c>
      <c r="E10" s="34" t="n">
        <f aca="false">E9*①自院入力!C14</f>
        <v>572000000</v>
      </c>
      <c r="F10" s="34" t="n">
        <f aca="false">F9*①自院入力!C14</f>
        <v>516750000</v>
      </c>
    </row>
    <row r="12" customFormat="false" ht="31.5" hidden="false" customHeight="true" outlineLevel="0" collapsed="false">
      <c r="B12" s="35" t="s">
        <v>74</v>
      </c>
      <c r="C12" s="34" t="n">
        <f aca="false">0</f>
        <v>0</v>
      </c>
      <c r="D12" s="36" t="n">
        <f aca="false">D10-C10</f>
        <v>83200000</v>
      </c>
      <c r="E12" s="36" t="n">
        <f aca="false">E10-C10</f>
        <v>182000000</v>
      </c>
      <c r="F12" s="37" t="n">
        <f aca="false">F10-C10</f>
        <v>126750000</v>
      </c>
    </row>
    <row r="13" customFormat="false" ht="19.4" hidden="false" customHeight="false" outlineLevel="0" collapsed="false">
      <c r="B13" s="38" t="s">
        <v>75</v>
      </c>
      <c r="C13" s="39" t="str">
        <f aca="false">ROUND(C12/100000000,2)&amp;"億円"</f>
        <v>0億円</v>
      </c>
      <c r="D13" s="39" t="str">
        <f aca="false">ROUND(D12/100000000,2)&amp;"億円"</f>
        <v>0.83億円</v>
      </c>
      <c r="E13" s="39" t="str">
        <f aca="false">ROUND(E12/100000000,2)&amp;"億円"</f>
        <v>1.82億円</v>
      </c>
      <c r="F13" s="40" t="str">
        <f aca="false">ROUND(F12/100000000,2)&amp;"億円"</f>
        <v>1.27億円</v>
      </c>
    </row>
    <row r="16" customFormat="false" ht="15" hidden="false" customHeight="false" outlineLevel="0" collapsed="false">
      <c r="B16" s="28" t="s">
        <v>76</v>
      </c>
      <c r="C16" s="28"/>
      <c r="D16" s="28"/>
      <c r="E16" s="28"/>
      <c r="F16" s="28"/>
    </row>
    <row r="17" customFormat="false" ht="15" hidden="false" customHeight="true" outlineLevel="0" collapsed="false">
      <c r="B17" s="29" t="s">
        <v>77</v>
      </c>
      <c r="C17" s="29"/>
      <c r="D17" s="29"/>
      <c r="E17" s="29"/>
      <c r="F17" s="29"/>
    </row>
    <row r="18" customFormat="false" ht="15" hidden="false" customHeight="true" outlineLevel="0" collapsed="false">
      <c r="B18" s="29" t="s">
        <v>78</v>
      </c>
      <c r="C18" s="29"/>
      <c r="D18" s="29"/>
      <c r="E18" s="29"/>
      <c r="F18" s="29"/>
    </row>
    <row r="19" customFormat="false" ht="15" hidden="false" customHeight="true" outlineLevel="0" collapsed="false">
      <c r="B19" s="29" t="s">
        <v>79</v>
      </c>
      <c r="C19" s="29"/>
      <c r="D19" s="29"/>
      <c r="E19" s="29"/>
      <c r="F19" s="29"/>
    </row>
  </sheetData>
  <mergeCells count="6">
    <mergeCell ref="B2:F2"/>
    <mergeCell ref="B3:F3"/>
    <mergeCell ref="B16:F16"/>
    <mergeCell ref="B17:F17"/>
    <mergeCell ref="B18:F18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3" min="3" style="1" width="22"/>
    <col collapsed="false" customWidth="true" hidden="false" outlineLevel="0" max="4" min="4" style="1" width="4"/>
    <col collapsed="false" customWidth="true" hidden="false" outlineLevel="0" max="5" min="5" style="1" width="38"/>
  </cols>
  <sheetData>
    <row r="2" customFormat="false" ht="27.6" hidden="false" customHeight="false" outlineLevel="0" collapsed="false">
      <c r="B2" s="41" t="s">
        <v>80</v>
      </c>
      <c r="C2" s="41"/>
      <c r="D2" s="41"/>
      <c r="E2" s="41"/>
    </row>
    <row r="3" customFormat="false" ht="17.15" hidden="false" customHeight="false" outlineLevel="0" collapsed="false">
      <c r="B3" s="42" t="s">
        <v>81</v>
      </c>
      <c r="C3" s="42"/>
      <c r="D3" s="42"/>
      <c r="E3" s="42"/>
    </row>
    <row r="5" customFormat="false" ht="20.1" hidden="false" customHeight="false" outlineLevel="0" collapsed="false">
      <c r="B5" s="17" t="s">
        <v>82</v>
      </c>
      <c r="C5" s="17"/>
      <c r="D5" s="17"/>
      <c r="E5" s="17"/>
    </row>
    <row r="6" customFormat="false" ht="17.15" hidden="false" customHeight="false" outlineLevel="0" collapsed="false">
      <c r="B6" s="18" t="s">
        <v>83</v>
      </c>
      <c r="C6" s="34" t="n">
        <f aca="false">①自院入力!C17</f>
        <v>600000</v>
      </c>
      <c r="E6" s="20" t="s">
        <v>84</v>
      </c>
    </row>
    <row r="7" customFormat="false" ht="17.15" hidden="false" customHeight="false" outlineLevel="0" collapsed="false">
      <c r="B7" s="18" t="s">
        <v>85</v>
      </c>
      <c r="C7" s="34" t="n">
        <f aca="false">①自院入力!C18*12</f>
        <v>4800000</v>
      </c>
      <c r="E7" s="20" t="s">
        <v>86</v>
      </c>
    </row>
    <row r="8" customFormat="false" ht="15" hidden="false" customHeight="false" outlineLevel="0" collapsed="false">
      <c r="B8" s="18" t="s">
        <v>87</v>
      </c>
      <c r="C8" s="34" t="n">
        <f aca="false">①自院入力!C19</f>
        <v>2000000</v>
      </c>
      <c r="E8" s="20" t="s">
        <v>88</v>
      </c>
    </row>
    <row r="9" customFormat="false" ht="15" hidden="false" customHeight="false" outlineLevel="0" collapsed="false">
      <c r="B9" s="18" t="s">
        <v>89</v>
      </c>
      <c r="C9" s="34" t="n">
        <f aca="false">①自院入力!C20</f>
        <v>6000000</v>
      </c>
      <c r="E9" s="20" t="s">
        <v>90</v>
      </c>
    </row>
    <row r="10" customFormat="false" ht="30" hidden="false" customHeight="true" outlineLevel="0" collapsed="false">
      <c r="B10" s="35" t="s">
        <v>91</v>
      </c>
      <c r="C10" s="43" t="n">
        <f aca="false">SUM(C6:C9)</f>
        <v>13400000</v>
      </c>
    </row>
    <row r="11" customFormat="false" ht="30" hidden="false" customHeight="true" outlineLevel="0" collapsed="false">
      <c r="B11" s="44" t="s">
        <v>92</v>
      </c>
      <c r="C11" s="43" t="n">
        <f aca="false">C7+C8+C9</f>
        <v>12800000</v>
      </c>
    </row>
    <row r="12" customFormat="false" ht="30" hidden="false" customHeight="true" outlineLevel="0" collapsed="false">
      <c r="B12" s="44" t="s">
        <v>93</v>
      </c>
      <c r="C12" s="43" t="n">
        <f aca="false">C10+C11</f>
        <v>26200000</v>
      </c>
    </row>
    <row r="14" customFormat="false" ht="20.1" hidden="false" customHeight="false" outlineLevel="0" collapsed="false">
      <c r="B14" s="17" t="s">
        <v>94</v>
      </c>
      <c r="C14" s="17"/>
      <c r="D14" s="17"/>
      <c r="E14" s="17"/>
    </row>
    <row r="15" customFormat="false" ht="15" hidden="false" customHeight="false" outlineLevel="0" collapsed="false">
      <c r="B15" s="18" t="s">
        <v>95</v>
      </c>
      <c r="C15" s="34" t="n">
        <f aca="false">②改善ケース比較!F12</f>
        <v>126750000</v>
      </c>
      <c r="E15" s="20" t="s">
        <v>96</v>
      </c>
    </row>
    <row r="16" customFormat="false" ht="17.15" hidden="false" customHeight="false" outlineLevel="0" collapsed="false">
      <c r="B16" s="18" t="s">
        <v>97</v>
      </c>
      <c r="C16" s="34" t="n">
        <f aca="false">C15/12</f>
        <v>10562500</v>
      </c>
    </row>
    <row r="18" customFormat="false" ht="20.1" hidden="false" customHeight="false" outlineLevel="0" collapsed="false">
      <c r="B18" s="17" t="s">
        <v>98</v>
      </c>
      <c r="C18" s="17"/>
      <c r="D18" s="17"/>
      <c r="E18" s="17"/>
    </row>
    <row r="19" customFormat="false" ht="19.4" hidden="false" customHeight="false" outlineLevel="0" collapsed="false">
      <c r="B19" s="18" t="s">
        <v>99</v>
      </c>
      <c r="C19" s="45" t="n">
        <f aca="false">C15/C10</f>
        <v>9.4589552238806</v>
      </c>
      <c r="E19" s="20" t="s">
        <v>100</v>
      </c>
    </row>
    <row r="20" customFormat="false" ht="17.15" hidden="false" customHeight="false" outlineLevel="0" collapsed="false">
      <c r="B20" s="18" t="s">
        <v>101</v>
      </c>
      <c r="C20" s="32" t="n">
        <f aca="false">(C15-C10)/C10</f>
        <v>8.4589552238806</v>
      </c>
      <c r="E20" s="20" t="s">
        <v>102</v>
      </c>
    </row>
    <row r="22" customFormat="false" ht="20.1" hidden="false" customHeight="false" outlineLevel="0" collapsed="false">
      <c r="B22" s="17" t="s">
        <v>103</v>
      </c>
      <c r="C22" s="17"/>
      <c r="D22" s="17"/>
      <c r="E22" s="17"/>
    </row>
    <row r="23" customFormat="false" ht="37.5" hidden="false" customHeight="true" outlineLevel="0" collapsed="false">
      <c r="B23" s="46" t="s">
        <v>104</v>
      </c>
      <c r="C23" s="47" t="n">
        <f aca="false">IFERROR(C10/C16,"---")</f>
        <v>1.26863905325444</v>
      </c>
      <c r="E23" s="20" t="s">
        <v>105</v>
      </c>
    </row>
    <row r="24" customFormat="false" ht="17.15" hidden="false" customHeight="false" outlineLevel="0" collapsed="false">
      <c r="B24" s="18" t="s">
        <v>106</v>
      </c>
      <c r="C24" s="48" t="str">
        <f aca="false">IF(IFERROR(C10/C16,999)&lt;3,"極めて優秀（3ヶ月以内回収）",IF(IFERROR(C10/C16,999)&lt;6,"優秀（6ヶ月以内回収）",IF(IFERROR(C10/C16,999)&lt;12,"良好（1年以内回収）",IF(IFERROR(C10/C16,999)&lt;24,"許容範囲（2年以内回収）","要再検討（2年超）"))))</f>
        <v>極めて優秀（3ヶ月以内回収）</v>
      </c>
      <c r="E24" s="20" t="s">
        <v>107</v>
      </c>
    </row>
    <row r="26" customFormat="false" ht="20.1" hidden="false" customHeight="false" outlineLevel="0" collapsed="false">
      <c r="B26" s="17" t="s">
        <v>108</v>
      </c>
      <c r="C26" s="17"/>
      <c r="D26" s="17"/>
      <c r="E26" s="17"/>
    </row>
    <row r="27" customFormat="false" ht="15" hidden="false" customHeight="false" outlineLevel="0" collapsed="false">
      <c r="B27" s="18" t="s">
        <v>109</v>
      </c>
      <c r="C27" s="36" t="n">
        <f aca="false">C15-C10</f>
        <v>113350000</v>
      </c>
    </row>
    <row r="28" customFormat="false" ht="17.15" hidden="false" customHeight="false" outlineLevel="0" collapsed="false">
      <c r="B28" s="26" t="s">
        <v>110</v>
      </c>
      <c r="C28" s="36" t="n">
        <f aca="false">C15-C11</f>
        <v>113950000</v>
      </c>
    </row>
    <row r="29" customFormat="false" ht="30" hidden="false" customHeight="true" outlineLevel="0" collapsed="false">
      <c r="B29" s="44" t="s">
        <v>111</v>
      </c>
      <c r="C29" s="37" t="n">
        <f aca="false">C27+C28</f>
        <v>227300000</v>
      </c>
    </row>
  </sheetData>
  <mergeCells count="7">
    <mergeCell ref="B2:E2"/>
    <mergeCell ref="B3:E3"/>
    <mergeCell ref="B5:E5"/>
    <mergeCell ref="B14:E14"/>
    <mergeCell ref="B18:E18"/>
    <mergeCell ref="B22:E22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7" min="3" style="1" width="16"/>
  </cols>
  <sheetData>
    <row r="2" customFormat="false" ht="22.05" hidden="false" customHeight="false" outlineLevel="0" collapsed="false">
      <c r="B2" s="15" t="s">
        <v>112</v>
      </c>
      <c r="C2" s="15"/>
      <c r="D2" s="15"/>
      <c r="E2" s="15"/>
      <c r="F2" s="15"/>
      <c r="G2" s="15"/>
    </row>
    <row r="3" customFormat="false" ht="15" hidden="false" customHeight="false" outlineLevel="0" collapsed="false">
      <c r="B3" s="16" t="s">
        <v>113</v>
      </c>
      <c r="C3" s="16"/>
      <c r="D3" s="16"/>
      <c r="E3" s="16"/>
      <c r="F3" s="16"/>
      <c r="G3" s="16"/>
    </row>
    <row r="5" customFormat="false" ht="20.1" hidden="false" customHeight="false" outlineLevel="0" collapsed="false">
      <c r="B5" s="49" t="s">
        <v>114</v>
      </c>
      <c r="C5" s="49"/>
      <c r="D5" s="49"/>
      <c r="E5" s="49"/>
      <c r="F5" s="49"/>
      <c r="G5" s="49"/>
    </row>
    <row r="7" customFormat="false" ht="30" hidden="false" customHeight="true" outlineLevel="0" collapsed="false">
      <c r="C7" s="30" t="s">
        <v>115</v>
      </c>
      <c r="D7" s="30" t="s">
        <v>116</v>
      </c>
      <c r="E7" s="30" t="s">
        <v>117</v>
      </c>
      <c r="F7" s="30" t="s">
        <v>118</v>
      </c>
      <c r="G7" s="30" t="s">
        <v>119</v>
      </c>
    </row>
    <row r="8" customFormat="false" ht="24" hidden="false" customHeight="true" outlineLevel="0" collapsed="false">
      <c r="B8" s="18" t="s">
        <v>120</v>
      </c>
      <c r="C8" s="50" t="n">
        <f aca="false">①自院入力!C11*0.05*(①自院入力!C13+-0.05)*①自院入力!C14</f>
        <v>29250000</v>
      </c>
      <c r="D8" s="50" t="n">
        <f aca="false">①自院入力!C11*0.05*(①自院入力!C13+-0.02)*①自院入力!C14</f>
        <v>31200000</v>
      </c>
      <c r="E8" s="50" t="n">
        <f aca="false">①自院入力!C11*0.05*(①自院入力!C13+0)*①自院入力!C14</f>
        <v>32500000</v>
      </c>
      <c r="F8" s="50" t="n">
        <f aca="false">①自院入力!C11*0.05*(①自院入力!C13+0.02)*①自院入力!C14</f>
        <v>33800000</v>
      </c>
      <c r="G8" s="50" t="n">
        <f aca="false">①自院入力!C11*0.05*(①自院入力!C13+0.05)*①自院入力!C14</f>
        <v>35750000</v>
      </c>
    </row>
    <row r="9" customFormat="false" ht="24" hidden="false" customHeight="true" outlineLevel="0" collapsed="false">
      <c r="B9" s="18" t="s">
        <v>121</v>
      </c>
      <c r="C9" s="50" t="n">
        <f aca="false">①自院入力!C11*0.1*(①自院入力!C13+-0.05)*①自院入力!C14</f>
        <v>58500000</v>
      </c>
      <c r="D9" s="50" t="n">
        <f aca="false">①自院入力!C11*0.1*(①自院入力!C13+-0.02)*①自院入力!C14</f>
        <v>62400000</v>
      </c>
      <c r="E9" s="50" t="n">
        <f aca="false">①自院入力!C11*0.1*(①自院入力!C13+0)*①自院入力!C14</f>
        <v>65000000</v>
      </c>
      <c r="F9" s="50" t="n">
        <f aca="false">①自院入力!C11*0.1*(①自院入力!C13+0.02)*①自院入力!C14</f>
        <v>67600000</v>
      </c>
      <c r="G9" s="50" t="n">
        <f aca="false">①自院入力!C11*0.1*(①自院入力!C13+0.05)*①自院入力!C14</f>
        <v>71500000</v>
      </c>
    </row>
    <row r="10" customFormat="false" ht="24" hidden="false" customHeight="true" outlineLevel="0" collapsed="false">
      <c r="B10" s="18" t="s">
        <v>122</v>
      </c>
      <c r="C10" s="50" t="n">
        <f aca="false">①自院入力!C11*0.15*(①自院入力!C13+-0.05)*①自院入力!C14</f>
        <v>87750000</v>
      </c>
      <c r="D10" s="50" t="n">
        <f aca="false">①自院入力!C11*0.15*(①自院入力!C13+-0.02)*①自院入力!C14</f>
        <v>93600000</v>
      </c>
      <c r="E10" s="50" t="n">
        <f aca="false">①自院入力!C11*0.15*(①自院入力!C13+0)*①自院入力!C14</f>
        <v>97500000</v>
      </c>
      <c r="F10" s="50" t="n">
        <f aca="false">①自院入力!C11*0.15*(①自院入力!C13+0.02)*①自院入力!C14</f>
        <v>101400000</v>
      </c>
      <c r="G10" s="50" t="n">
        <f aca="false">①自院入力!C11*0.15*(①自院入力!C13+0.05)*①自院入力!C14</f>
        <v>107250000</v>
      </c>
    </row>
    <row r="11" customFormat="false" ht="24" hidden="false" customHeight="true" outlineLevel="0" collapsed="false">
      <c r="B11" s="18" t="s">
        <v>123</v>
      </c>
      <c r="C11" s="50" t="n">
        <f aca="false">①自院入力!C11*0.2*(①自院入力!C13+-0.05)*①自院入力!C14</f>
        <v>117000000</v>
      </c>
      <c r="D11" s="50" t="n">
        <f aca="false">①自院入力!C11*0.2*(①自院入力!C13+-0.02)*①自院入力!C14</f>
        <v>124800000</v>
      </c>
      <c r="E11" s="51" t="n">
        <f aca="false">①自院入力!C11*0.2*(①自院入力!C13+0)*①自院入力!C14</f>
        <v>130000000</v>
      </c>
      <c r="F11" s="50" t="n">
        <f aca="false">①自院入力!C11*0.2*(①自院入力!C13+0.02)*①自院入力!C14</f>
        <v>135200000</v>
      </c>
      <c r="G11" s="50" t="n">
        <f aca="false">①自院入力!C11*0.2*(①自院入力!C13+0.05)*①自院入力!C14</f>
        <v>143000000</v>
      </c>
    </row>
    <row r="12" customFormat="false" ht="24" hidden="false" customHeight="true" outlineLevel="0" collapsed="false">
      <c r="B12" s="18" t="s">
        <v>124</v>
      </c>
      <c r="C12" s="50" t="n">
        <f aca="false">①自院入力!C11*0.25*(①自院入力!C13+-0.05)*①自院入力!C14</f>
        <v>146250000</v>
      </c>
      <c r="D12" s="50" t="n">
        <f aca="false">①自院入力!C11*0.25*(①自院入力!C13+-0.02)*①自院入力!C14</f>
        <v>156000000</v>
      </c>
      <c r="E12" s="50" t="n">
        <f aca="false">①自院入力!C11*0.25*(①自院入力!C13+0)*①自院入力!C14</f>
        <v>162500000</v>
      </c>
      <c r="F12" s="50" t="n">
        <f aca="false">①自院入力!C11*0.25*(①自院入力!C13+0.02)*①自院入力!C14</f>
        <v>169000000</v>
      </c>
      <c r="G12" s="50" t="n">
        <f aca="false">①自院入力!C11*0.25*(①自院入力!C13+0.05)*①自院入力!C14</f>
        <v>178750000</v>
      </c>
    </row>
    <row r="13" customFormat="false" ht="24" hidden="false" customHeight="true" outlineLevel="0" collapsed="false">
      <c r="B13" s="18" t="s">
        <v>125</v>
      </c>
      <c r="C13" s="50" t="n">
        <f aca="false">①自院入力!C11*0.3*(①自院入力!C13+-0.05)*①自院入力!C14</f>
        <v>175500000</v>
      </c>
      <c r="D13" s="50" t="n">
        <f aca="false">①自院入力!C11*0.3*(①自院入力!C13+-0.02)*①自院入力!C14</f>
        <v>187200000</v>
      </c>
      <c r="E13" s="50" t="n">
        <f aca="false">①自院入力!C11*0.3*(①自院入力!C13+0)*①自院入力!C14</f>
        <v>195000000</v>
      </c>
      <c r="F13" s="50" t="n">
        <f aca="false">①自院入力!C11*0.3*(①自院入力!C13+0.02)*①自院入力!C14</f>
        <v>202800000</v>
      </c>
      <c r="G13" s="50" t="n">
        <f aca="false">①自院入力!C11*0.3*(①自院入力!C13+0.05)*①自院入力!C14</f>
        <v>214500000</v>
      </c>
    </row>
    <row r="16" customFormat="false" ht="15" hidden="false" customHeight="false" outlineLevel="0" collapsed="false">
      <c r="B16" s="28" t="s">
        <v>126</v>
      </c>
      <c r="C16" s="28"/>
      <c r="D16" s="28"/>
      <c r="E16" s="28"/>
      <c r="F16" s="28"/>
      <c r="G16" s="28"/>
    </row>
    <row r="17" customFormat="false" ht="15" hidden="false" customHeight="true" outlineLevel="0" collapsed="false">
      <c r="B17" s="29" t="s">
        <v>127</v>
      </c>
      <c r="C17" s="29"/>
      <c r="D17" s="29"/>
      <c r="E17" s="29"/>
      <c r="F17" s="29"/>
      <c r="G17" s="29"/>
    </row>
    <row r="18" customFormat="false" ht="15" hidden="false" customHeight="true" outlineLevel="0" collapsed="false">
      <c r="B18" s="29" t="s">
        <v>128</v>
      </c>
      <c r="C18" s="29"/>
      <c r="D18" s="29"/>
      <c r="E18" s="29"/>
      <c r="F18" s="29"/>
      <c r="G18" s="29"/>
    </row>
    <row r="19" customFormat="false" ht="15" hidden="false" customHeight="true" outlineLevel="0" collapsed="false">
      <c r="B19" s="29" t="s">
        <v>129</v>
      </c>
      <c r="C19" s="29"/>
      <c r="D19" s="29"/>
      <c r="E19" s="29"/>
      <c r="F19" s="29"/>
      <c r="G19" s="29"/>
    </row>
    <row r="20" customFormat="false" ht="15" hidden="false" customHeight="true" outlineLevel="0" collapsed="false">
      <c r="B20" s="29" t="s">
        <v>130</v>
      </c>
      <c r="C20" s="29"/>
      <c r="D20" s="29"/>
      <c r="E20" s="29"/>
      <c r="F20" s="29"/>
      <c r="G20" s="29"/>
    </row>
    <row r="21" customFormat="false" ht="15" hidden="false" customHeight="true" outlineLevel="0" collapsed="false">
      <c r="B21" s="29" t="s">
        <v>131</v>
      </c>
      <c r="C21" s="29"/>
      <c r="D21" s="29"/>
      <c r="E21" s="29"/>
      <c r="F21" s="29"/>
      <c r="G21" s="29"/>
    </row>
  </sheetData>
  <mergeCells count="9">
    <mergeCell ref="B2:G2"/>
    <mergeCell ref="B3:G3"/>
    <mergeCell ref="B5:G5"/>
    <mergeCell ref="B16:G16"/>
    <mergeCell ref="B17:G17"/>
    <mergeCell ref="B18:G18"/>
    <mergeCell ref="B19:G19"/>
    <mergeCell ref="B20:G20"/>
    <mergeCell ref="B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5" min="3" style="1" width="22"/>
  </cols>
  <sheetData>
    <row r="2" customFormat="false" ht="22.05" hidden="false" customHeight="false" outlineLevel="0" collapsed="false">
      <c r="B2" s="15" t="s">
        <v>132</v>
      </c>
      <c r="C2" s="15"/>
      <c r="D2" s="15"/>
      <c r="E2" s="15"/>
    </row>
    <row r="3" customFormat="false" ht="15" hidden="false" customHeight="false" outlineLevel="0" collapsed="false">
      <c r="B3" s="52" t="s">
        <v>133</v>
      </c>
      <c r="C3" s="52"/>
      <c r="D3" s="52"/>
      <c r="E3" s="52"/>
    </row>
    <row r="5" customFormat="false" ht="37.5" hidden="false" customHeight="true" outlineLevel="0" collapsed="false">
      <c r="B5" s="53" t="s">
        <v>134</v>
      </c>
      <c r="C5" s="53"/>
      <c r="D5" s="53"/>
      <c r="E5" s="53"/>
    </row>
    <row r="6" customFormat="false" ht="27.75" hidden="false" customHeight="true" outlineLevel="0" collapsed="false">
      <c r="B6" s="54" t="s">
        <v>135</v>
      </c>
      <c r="C6" s="54"/>
      <c r="D6" s="54"/>
      <c r="E6" s="54"/>
    </row>
    <row r="8" customFormat="false" ht="15" hidden="false" customHeight="false" outlineLevel="0" collapsed="false">
      <c r="B8" s="18" t="s">
        <v>27</v>
      </c>
      <c r="C8" s="55" t="str">
        <f aca="false">①自院入力!C6</f>
        <v>（任意）</v>
      </c>
      <c r="D8" s="55"/>
      <c r="E8" s="55"/>
    </row>
    <row r="9" customFormat="false" ht="17.15" hidden="false" customHeight="false" outlineLevel="0" collapsed="false">
      <c r="B9" s="18" t="s">
        <v>136</v>
      </c>
      <c r="C9" s="55" t="str">
        <f aca="false">①自院入力!C7&amp;"床／"&amp;①自院入力!C8</f>
        <v>200床／2次救急</v>
      </c>
      <c r="D9" s="55"/>
      <c r="E9" s="55"/>
    </row>
    <row r="11" customFormat="false" ht="20.1" hidden="false" customHeight="false" outlineLevel="0" collapsed="false">
      <c r="B11" s="49" t="s">
        <v>137</v>
      </c>
      <c r="C11" s="49"/>
      <c r="D11" s="49"/>
      <c r="E11" s="49"/>
    </row>
    <row r="13" customFormat="false" ht="25.5" hidden="false" customHeight="true" outlineLevel="0" collapsed="false">
      <c r="B13" s="56" t="s">
        <v>138</v>
      </c>
      <c r="C13" s="56"/>
      <c r="D13" s="56"/>
      <c r="E13" s="56"/>
    </row>
    <row r="14" customFormat="false" ht="19.4" hidden="false" customHeight="false" outlineLevel="0" collapsed="false">
      <c r="B14" s="18" t="s">
        <v>139</v>
      </c>
      <c r="C14" s="32" t="n">
        <f aca="false">①自院入力!C12</f>
        <v>0.6</v>
      </c>
      <c r="D14" s="18" t="s">
        <v>140</v>
      </c>
      <c r="E14" s="57" t="n">
        <f aca="false">①自院入力!C11</f>
        <v>2000</v>
      </c>
    </row>
    <row r="15" customFormat="false" ht="15" hidden="false" customHeight="false" outlineLevel="0" collapsed="false">
      <c r="B15" s="18" t="s">
        <v>141</v>
      </c>
      <c r="C15" s="32" t="n">
        <f aca="false">①自院入力!C13</f>
        <v>0.5</v>
      </c>
      <c r="D15" s="18" t="s">
        <v>142</v>
      </c>
      <c r="E15" s="34" t="n">
        <f aca="false">②改善ケース比較!C10</f>
        <v>390000000</v>
      </c>
    </row>
    <row r="17" customFormat="false" ht="25.5" hidden="false" customHeight="true" outlineLevel="0" collapsed="false">
      <c r="B17" s="56" t="s">
        <v>143</v>
      </c>
      <c r="C17" s="56"/>
      <c r="D17" s="56"/>
      <c r="E17" s="56"/>
    </row>
    <row r="18" customFormat="false" ht="15" hidden="false" customHeight="false" outlineLevel="0" collapsed="false">
      <c r="B18" s="18" t="s">
        <v>144</v>
      </c>
      <c r="C18" s="55" t="s">
        <v>145</v>
      </c>
      <c r="D18" s="55"/>
      <c r="E18" s="55"/>
    </row>
    <row r="20" customFormat="false" ht="25.5" hidden="false" customHeight="true" outlineLevel="0" collapsed="false">
      <c r="B20" s="56" t="s">
        <v>146</v>
      </c>
      <c r="C20" s="56"/>
      <c r="D20" s="56"/>
      <c r="E20" s="56"/>
    </row>
    <row r="21" customFormat="false" ht="15" hidden="false" customHeight="false" outlineLevel="0" collapsed="false">
      <c r="B21" s="18" t="s">
        <v>147</v>
      </c>
      <c r="C21" s="34" t="n">
        <f aca="false">①自院入力!C17</f>
        <v>600000</v>
      </c>
      <c r="D21" s="18" t="s">
        <v>148</v>
      </c>
      <c r="E21" s="34" t="n">
        <f aca="false">①自院入力!C18</f>
        <v>400000</v>
      </c>
    </row>
    <row r="22" customFormat="false" ht="15" hidden="false" customHeight="false" outlineLevel="0" collapsed="false">
      <c r="B22" s="18" t="s">
        <v>149</v>
      </c>
      <c r="C22" s="34" t="n">
        <f aca="false">①自院入力!C19</f>
        <v>2000000</v>
      </c>
      <c r="D22" s="18" t="s">
        <v>150</v>
      </c>
      <c r="E22" s="34" t="n">
        <f aca="false">①自院入力!C20</f>
        <v>6000000</v>
      </c>
    </row>
    <row r="23" customFormat="false" ht="17.15" hidden="false" customHeight="false" outlineLevel="0" collapsed="false">
      <c r="B23" s="58" t="s">
        <v>91</v>
      </c>
      <c r="C23" s="59" t="n">
        <f aca="false">③ROIサマリー!C10</f>
        <v>13400000</v>
      </c>
      <c r="D23" s="60" t="s">
        <v>151</v>
      </c>
      <c r="E23" s="59" t="n">
        <f aca="false">③ROIサマリー!C12</f>
        <v>26200000</v>
      </c>
    </row>
    <row r="25" customFormat="false" ht="25.5" hidden="false" customHeight="true" outlineLevel="0" collapsed="false">
      <c r="B25" s="56" t="s">
        <v>152</v>
      </c>
      <c r="C25" s="56"/>
      <c r="D25" s="56"/>
      <c r="E25" s="56"/>
    </row>
    <row r="26" customFormat="false" ht="15" hidden="false" customHeight="false" outlineLevel="0" collapsed="false">
      <c r="B26" s="18" t="s">
        <v>54</v>
      </c>
      <c r="C26" s="32" t="n">
        <f aca="false">①自院入力!C23</f>
        <v>0.75</v>
      </c>
      <c r="D26" s="18" t="s">
        <v>56</v>
      </c>
      <c r="E26" s="32" t="n">
        <f aca="false">①自院入力!C24</f>
        <v>0.53</v>
      </c>
    </row>
    <row r="27" customFormat="false" ht="15" hidden="false" customHeight="false" outlineLevel="0" collapsed="false">
      <c r="B27" s="58" t="s">
        <v>153</v>
      </c>
      <c r="C27" s="59" t="n">
        <f aca="false">②改善ケース比較!F12</f>
        <v>126750000</v>
      </c>
      <c r="D27" s="59"/>
      <c r="E27" s="59"/>
    </row>
    <row r="29" customFormat="false" ht="25.5" hidden="false" customHeight="true" outlineLevel="0" collapsed="false">
      <c r="B29" s="61" t="s">
        <v>154</v>
      </c>
      <c r="C29" s="61"/>
      <c r="D29" s="61"/>
      <c r="E29" s="61"/>
    </row>
    <row r="30" customFormat="false" ht="30" hidden="false" customHeight="true" outlineLevel="0" collapsed="false">
      <c r="B30" s="18" t="s">
        <v>155</v>
      </c>
      <c r="C30" s="62" t="n">
        <f aca="false">③ROIサマリー!C19</f>
        <v>9.4589552238806</v>
      </c>
      <c r="D30" s="35" t="s">
        <v>156</v>
      </c>
      <c r="E30" s="63" t="n">
        <f aca="false">③ROIサマリー!C23</f>
        <v>1.26863905325444</v>
      </c>
    </row>
    <row r="32" customFormat="false" ht="25.5" hidden="false" customHeight="true" outlineLevel="0" collapsed="false">
      <c r="B32" s="56" t="s">
        <v>157</v>
      </c>
      <c r="C32" s="56"/>
      <c r="D32" s="56"/>
      <c r="E32" s="56"/>
    </row>
    <row r="33" customFormat="false" ht="17.15" hidden="false" customHeight="false" outlineLevel="0" collapsed="false">
      <c r="B33" s="18" t="s">
        <v>158</v>
      </c>
      <c r="C33" s="34" t="n">
        <f aca="false">④感度分析!E9</f>
        <v>65000000</v>
      </c>
      <c r="D33" s="34"/>
      <c r="E33" s="34"/>
    </row>
    <row r="34" customFormat="false" ht="17.15" hidden="false" customHeight="false" outlineLevel="0" collapsed="false">
      <c r="B34" s="18" t="s">
        <v>159</v>
      </c>
      <c r="C34" s="34" t="n">
        <f aca="false">④感度分析!E11</f>
        <v>130000000</v>
      </c>
      <c r="D34" s="34"/>
      <c r="E34" s="34"/>
    </row>
    <row r="35" customFormat="false" ht="17.15" hidden="false" customHeight="false" outlineLevel="0" collapsed="false">
      <c r="B35" s="18" t="s">
        <v>160</v>
      </c>
      <c r="C35" s="34" t="n">
        <f aca="false">④感度分析!G13</f>
        <v>214500000</v>
      </c>
      <c r="D35" s="34"/>
      <c r="E35" s="34"/>
    </row>
    <row r="37" customFormat="false" ht="25.5" hidden="false" customHeight="true" outlineLevel="0" collapsed="false">
      <c r="B37" s="56" t="s">
        <v>161</v>
      </c>
      <c r="C37" s="56"/>
      <c r="D37" s="56"/>
      <c r="E37" s="56"/>
    </row>
    <row r="38" customFormat="false" ht="24" hidden="false" customHeight="true" outlineLevel="0" collapsed="false">
      <c r="B38" s="26" t="s">
        <v>162</v>
      </c>
      <c r="C38" s="64" t="s">
        <v>163</v>
      </c>
      <c r="D38" s="64" t="s">
        <v>164</v>
      </c>
      <c r="E38" s="64"/>
    </row>
    <row r="39" customFormat="false" ht="24" hidden="false" customHeight="true" outlineLevel="0" collapsed="false">
      <c r="B39" s="26" t="s">
        <v>165</v>
      </c>
      <c r="C39" s="64" t="s">
        <v>166</v>
      </c>
      <c r="D39" s="64" t="s">
        <v>167</v>
      </c>
      <c r="E39" s="64"/>
    </row>
    <row r="40" customFormat="false" ht="24" hidden="false" customHeight="true" outlineLevel="0" collapsed="false">
      <c r="B40" s="26" t="s">
        <v>168</v>
      </c>
      <c r="C40" s="64" t="s">
        <v>169</v>
      </c>
      <c r="D40" s="64" t="s">
        <v>170</v>
      </c>
      <c r="E40" s="64"/>
    </row>
    <row r="42" customFormat="false" ht="30" hidden="false" customHeight="true" outlineLevel="0" collapsed="false">
      <c r="B42" s="65" t="s">
        <v>171</v>
      </c>
      <c r="C42" s="65"/>
      <c r="D42" s="65"/>
      <c r="E42" s="65"/>
    </row>
    <row r="43" customFormat="false" ht="49.5" hidden="false" customHeight="true" outlineLevel="0" collapsed="false">
      <c r="B43" s="66" t="str">
        <f aca="false">"本投資は初年度総コスト約"&amp;TEXT(③ROIサマリー!C10/10000,"#,##0")&amp;"万円に対し、"&amp;"年間収益増約"&amp;TEXT(②改善ケース比較!F12/10000,"#,##0")&amp;"万円が見込まれる。"&amp;"投資回収期間は"&amp;TEXT(③ROIサマリー!C23,"0.0")&amp;"ヶ月で、"&amp;③ROIサマリー!C24&amp;"。"</f>
        <v>本投資は初年度総コスト約1,340万円に対し、年間収益増約12,675万円が見込まれる。投資回収期間は1.3ヶ月で、極めて優秀（3ヶ月以内回収）。</v>
      </c>
      <c r="C43" s="66"/>
      <c r="D43" s="66"/>
      <c r="E43" s="66"/>
    </row>
    <row r="45" customFormat="false" ht="26.85" hidden="false" customHeight="true" outlineLevel="0" collapsed="false">
      <c r="B45" s="67" t="s">
        <v>172</v>
      </c>
      <c r="C45" s="67"/>
      <c r="D45" s="67"/>
      <c r="E45" s="67"/>
    </row>
  </sheetData>
  <mergeCells count="25">
    <mergeCell ref="B2:E2"/>
    <mergeCell ref="B3:E3"/>
    <mergeCell ref="B5:E5"/>
    <mergeCell ref="B6:E6"/>
    <mergeCell ref="C8:E8"/>
    <mergeCell ref="C9:E9"/>
    <mergeCell ref="B11:E11"/>
    <mergeCell ref="B13:E13"/>
    <mergeCell ref="B17:E17"/>
    <mergeCell ref="C18:E18"/>
    <mergeCell ref="B20:E20"/>
    <mergeCell ref="B25:E25"/>
    <mergeCell ref="C27:E27"/>
    <mergeCell ref="B29:E29"/>
    <mergeCell ref="B32:E32"/>
    <mergeCell ref="C33:E33"/>
    <mergeCell ref="C34:E34"/>
    <mergeCell ref="C35:E35"/>
    <mergeCell ref="B37:E37"/>
    <mergeCell ref="D38:E38"/>
    <mergeCell ref="D39:E39"/>
    <mergeCell ref="D40:E40"/>
    <mergeCell ref="B42:E42"/>
    <mergeCell ref="B43:E43"/>
    <mergeCell ref="B45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2026-05-01T04:28:28Z</dcterms:created>
  <dc:creator>openpyxl</dc:creator>
  <dc:description/>
  <dc:language>en-US</dc:language>
  <cp:lastModifiedBy/>
  <dcterms:modified xsi:type="dcterms:W3CDTF">2026-05-01T04:28:28Z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